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27A95AF7-DDBF-4ADE-BDD6-5FDBBFF872E6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H1693" i="1" a="1"/>
  <c r="H1693" i="1"/>
  <c r="M1693" i="1" a="1"/>
  <c r="M1693" i="1" s="1"/>
  <c r="Q1693" i="1" a="1"/>
  <c r="Q1693" i="1" s="1"/>
  <c r="J1693" i="1" a="1"/>
  <c r="J1693" i="1" s="1"/>
  <c r="F1693" i="1" a="1"/>
  <c r="F1693" i="1" s="1"/>
  <c r="I1693" i="1" a="1"/>
  <c r="I1693" i="1" s="1"/>
  <c r="O1693" i="1" a="1"/>
  <c r="O1693" i="1" s="1"/>
  <c r="K1693" i="1" a="1"/>
  <c r="K1693" i="1"/>
  <c r="P1693" i="1" a="1"/>
  <c r="P1693" i="1" s="1"/>
  <c r="G1693" i="1" a="1"/>
  <c r="G1693" i="1" s="1"/>
  <c r="N1693" i="1" a="1"/>
  <c r="N1693" i="1"/>
  <c r="L1693" i="1" a="1"/>
  <c r="L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H1430" i="1" a="1"/>
  <c r="H1430" i="1"/>
  <c r="G1430" i="1" a="1"/>
  <c r="G1430" i="1" s="1"/>
  <c r="F1424" i="1" a="1"/>
  <c r="F1424" i="1"/>
  <c r="Q1424" i="1" a="1"/>
  <c r="Q1424" i="1" s="1"/>
  <c r="H1424" i="1" a="1"/>
  <c r="H1424" i="1" s="1"/>
  <c r="P1423" i="1" a="1"/>
  <c r="P1423" i="1" s="1"/>
  <c r="O1424" i="1" a="1"/>
  <c r="O1424" i="1"/>
  <c r="N1424" i="1" a="1"/>
  <c r="N1424" i="1"/>
  <c r="I1423" i="1" a="1"/>
  <c r="I1423" i="1" s="1"/>
  <c r="Q1422" i="1" a="1"/>
  <c r="Q1422" i="1" s="1"/>
  <c r="I1424" i="1" a="1"/>
  <c r="I1424" i="1"/>
  <c r="G1424" i="1" a="1"/>
  <c r="G1424" i="1" s="1"/>
  <c r="K1423" i="1" a="1"/>
  <c r="K1423" i="1" s="1"/>
  <c r="Q1423" i="1" a="1"/>
  <c r="Q1423" i="1" s="1"/>
  <c r="F1430" i="1" a="1"/>
  <c r="F1430" i="1" s="1"/>
  <c r="K1424" i="1" a="1"/>
  <c r="K1424" i="1"/>
  <c r="O1422" i="1" a="1"/>
  <c r="O1422" i="1"/>
  <c r="J1430" i="1" a="1"/>
  <c r="J1430" i="1" s="1"/>
  <c r="Q1430" i="1" a="1"/>
  <c r="Q1430" i="1" s="1"/>
  <c r="P1430" i="1" a="1"/>
  <c r="P1430" i="1"/>
  <c r="O1430" i="1" a="1"/>
  <c r="O1430" i="1" s="1"/>
  <c r="N1430" i="1" a="1"/>
  <c r="N1430" i="1" s="1"/>
  <c r="L1424" i="1" a="1"/>
  <c r="L1424" i="1" s="1"/>
  <c r="N1423" i="1" a="1"/>
  <c r="N1423" i="1" s="1"/>
  <c r="L1423" i="1" a="1"/>
  <c r="L1423" i="1"/>
  <c r="M1430" i="1" a="1"/>
  <c r="M1430" i="1" s="1"/>
  <c r="L1430" i="1" a="1"/>
  <c r="L1430" i="1" s="1"/>
  <c r="G1423" i="1" a="1"/>
  <c r="G1423" i="1"/>
  <c r="O1423" i="1" a="1"/>
  <c r="O1423" i="1" s="1"/>
  <c r="H1423" i="1" a="1"/>
  <c r="H1423" i="1"/>
  <c r="J1424" i="1" a="1"/>
  <c r="J1424" i="1" s="1"/>
  <c r="M1423" i="1" a="1"/>
  <c r="M1423" i="1" s="1"/>
  <c r="J1423" i="1" a="1"/>
  <c r="J1423" i="1" s="1"/>
  <c r="P1422" i="1" a="1"/>
  <c r="P1422" i="1" s="1"/>
  <c r="P1424" i="1" a="1"/>
  <c r="P1424" i="1" s="1"/>
  <c r="K1430" i="1" a="1"/>
  <c r="K1430" i="1" s="1"/>
  <c r="M1424" i="1" a="1"/>
  <c r="M1424" i="1" s="1"/>
  <c r="F1423" i="1" a="1"/>
  <c r="F1423" i="1"/>
  <c r="I1430" i="1" a="1"/>
  <c r="I1430" i="1" s="1"/>
  <c r="O1419" i="1" a="1"/>
  <c r="O1419" i="1"/>
  <c r="G1419" i="1" a="1"/>
  <c r="G1419" i="1" s="1"/>
  <c r="J1420" i="1" a="1"/>
  <c r="J1420" i="1" s="1"/>
  <c r="K1420" i="1" a="1"/>
  <c r="K1420" i="1" s="1"/>
  <c r="I1421" i="1" a="1"/>
  <c r="I1421" i="1" s="1"/>
  <c r="I1422" i="1" a="1"/>
  <c r="I1422" i="1"/>
  <c r="F1418" i="1" a="1"/>
  <c r="F1418" i="1"/>
  <c r="L1420" i="1" a="1"/>
  <c r="L1420" i="1" s="1"/>
  <c r="L1418" i="1" a="1"/>
  <c r="L1418" i="1" s="1"/>
  <c r="O1418" i="1" a="1"/>
  <c r="O1418" i="1" s="1"/>
  <c r="F1422" i="1" a="1"/>
  <c r="F1422" i="1" s="1"/>
  <c r="F1420" i="1" a="1"/>
  <c r="F1420" i="1" s="1"/>
  <c r="O1421" i="1" a="1"/>
  <c r="O1421" i="1"/>
  <c r="O1417" i="1" a="1"/>
  <c r="O1417" i="1" s="1"/>
  <c r="Q1417" i="1" a="1"/>
  <c r="Q1417" i="1"/>
  <c r="Q1420" i="1" a="1"/>
  <c r="Q1420" i="1" s="1"/>
  <c r="L1421" i="1" a="1"/>
  <c r="L1421" i="1" s="1"/>
  <c r="I1418" i="1" a="1"/>
  <c r="I1418" i="1"/>
  <c r="J1421" i="1" a="1"/>
  <c r="J1421" i="1" s="1"/>
  <c r="G1421" i="1" a="1"/>
  <c r="G1421" i="1"/>
  <c r="F1421" i="1" a="1"/>
  <c r="F1421" i="1" s="1"/>
  <c r="F1419" i="1" a="1"/>
  <c r="F1419" i="1"/>
  <c r="O1420" i="1" a="1"/>
  <c r="O1420" i="1" s="1"/>
  <c r="G1420" i="1" a="1"/>
  <c r="G1420" i="1" s="1"/>
  <c r="N1417" i="1" a="1"/>
  <c r="N1417" i="1" s="1"/>
  <c r="N1420" i="1" a="1"/>
  <c r="N1420" i="1" s="1"/>
  <c r="J1418" i="1" a="1"/>
  <c r="J1418" i="1"/>
  <c r="M1420" i="1" a="1"/>
  <c r="M1420" i="1"/>
  <c r="M1419" i="1" a="1"/>
  <c r="M1419" i="1" s="1"/>
  <c r="K1419" i="1" a="1"/>
  <c r="K1419" i="1"/>
  <c r="K1417" i="1" a="1"/>
  <c r="K1417" i="1" s="1"/>
  <c r="H1419" i="1" a="1"/>
  <c r="H1419" i="1" s="1"/>
  <c r="Q1418" i="1" a="1"/>
  <c r="Q1418" i="1" s="1"/>
  <c r="Q1419" i="1" a="1"/>
  <c r="Q1419" i="1" s="1"/>
  <c r="P1418" i="1" a="1"/>
  <c r="P1418" i="1"/>
  <c r="P1417" i="1" a="1"/>
  <c r="P1417" i="1"/>
  <c r="M1417" i="1" a="1"/>
  <c r="M1417" i="1" s="1"/>
  <c r="I1420" i="1" a="1"/>
  <c r="I1420" i="1" s="1"/>
  <c r="L1419" i="1" a="1"/>
  <c r="L1419" i="1"/>
  <c r="N1422" i="1" a="1"/>
  <c r="N1422" i="1" s="1"/>
  <c r="L1422" i="1" a="1"/>
  <c r="L1422" i="1" s="1"/>
  <c r="J1422" i="1" a="1"/>
  <c r="J1422" i="1" s="1"/>
  <c r="P1421" i="1" a="1"/>
  <c r="P1421" i="1" s="1"/>
  <c r="G1418" i="1" a="1"/>
  <c r="G1418" i="1"/>
  <c r="M1421" i="1" a="1"/>
  <c r="M1421" i="1" s="1"/>
  <c r="M1418" i="1" a="1"/>
  <c r="M1418" i="1" s="1"/>
  <c r="H1418" i="1" a="1"/>
  <c r="H1418" i="1"/>
  <c r="J1419" i="1" a="1"/>
  <c r="J1419" i="1" s="1"/>
  <c r="H1422" i="1" a="1"/>
  <c r="H1422" i="1"/>
  <c r="P1419" i="1" a="1"/>
  <c r="P1419" i="1" s="1"/>
  <c r="P1420" i="1" a="1"/>
  <c r="P1420" i="1" s="1"/>
  <c r="H1421" i="1" a="1"/>
  <c r="H1421" i="1"/>
  <c r="N1418" i="1" a="1"/>
  <c r="N1418" i="1" s="1"/>
  <c r="N1419" i="1" a="1"/>
  <c r="N1419" i="1" s="1"/>
  <c r="I1419" i="1" a="1"/>
  <c r="I1419" i="1"/>
  <c r="M1422" i="1" a="1"/>
  <c r="M1422" i="1"/>
  <c r="K1422" i="1" a="1"/>
  <c r="K1422" i="1" s="1"/>
  <c r="L1417" i="1" a="1"/>
  <c r="L1417" i="1" s="1"/>
  <c r="G1422" i="1" a="1"/>
  <c r="G1422" i="1"/>
  <c r="Q1421" i="1" a="1"/>
  <c r="Q1421" i="1" s="1"/>
  <c r="N1421" i="1" a="1"/>
  <c r="N1421" i="1" s="1"/>
  <c r="K1421" i="1" a="1"/>
  <c r="K1421" i="1" s="1"/>
  <c r="H1420" i="1" a="1"/>
  <c r="H1420" i="1" s="1"/>
  <c r="K1418" i="1" a="1"/>
  <c r="K1418" i="1"/>
  <c r="Q1416" i="1" a="1"/>
  <c r="Q1416" i="1"/>
  <c r="M1416" i="1" a="1"/>
  <c r="M1416" i="1" s="1"/>
  <c r="O1416" i="1" a="1"/>
  <c r="O1416" i="1" s="1"/>
  <c r="L1416" i="1" a="1"/>
  <c r="L1416" i="1" s="1"/>
  <c r="J1417" i="1" a="1"/>
  <c r="J1417" i="1"/>
  <c r="I1417" i="1" a="1"/>
  <c r="I1417" i="1"/>
  <c r="G1417" i="1" a="1"/>
  <c r="G1417" i="1"/>
  <c r="H1417" i="1" a="1"/>
  <c r="H1417" i="1" s="1"/>
  <c r="F1417" i="1" a="1"/>
  <c r="F1417" i="1"/>
  <c r="P1416" i="1" a="1"/>
  <c r="P1416" i="1" s="1"/>
  <c r="N1416" i="1" a="1"/>
  <c r="N1416" i="1" s="1"/>
  <c r="K1416" i="1" a="1"/>
  <c r="K1416" i="1"/>
  <c r="J1416" i="1" a="1"/>
  <c r="J1416" i="1" s="1"/>
  <c r="I1416" i="1" a="1"/>
  <c r="I1416" i="1"/>
  <c r="H1416" i="1" a="1"/>
  <c r="H1416" i="1" s="1"/>
  <c r="G1416" i="1" a="1"/>
  <c r="G1416" i="1" s="1"/>
  <c r="F1416" i="1" a="1"/>
  <c r="F1416" i="1" s="1"/>
  <c r="K1407" i="1" a="1"/>
  <c r="K1407" i="1" s="1"/>
  <c r="I1408" i="1" a="1"/>
  <c r="I1408" i="1"/>
  <c r="Q1408" i="1" a="1"/>
  <c r="Q1408" i="1"/>
  <c r="F1407" i="1" a="1"/>
  <c r="F1407" i="1"/>
  <c r="L1407" i="1" a="1"/>
  <c r="L1407" i="1"/>
  <c r="H1410" i="1" a="1"/>
  <c r="H1410" i="1" s="1"/>
  <c r="L1409" i="1" a="1"/>
  <c r="L1409" i="1"/>
  <c r="I1407" i="1" a="1"/>
  <c r="I1407" i="1" s="1"/>
  <c r="O1408" i="1" a="1"/>
  <c r="O1408" i="1" s="1"/>
  <c r="K1408" i="1" a="1"/>
  <c r="K1408" i="1" s="1"/>
  <c r="P1409" i="1" a="1"/>
  <c r="P1409" i="1" s="1"/>
  <c r="N1407" i="1" a="1"/>
  <c r="N1407" i="1"/>
  <c r="N1410" i="1" a="1"/>
  <c r="N1410" i="1"/>
  <c r="J1410" i="1" a="1"/>
  <c r="J1410" i="1" s="1"/>
  <c r="F1408" i="1" a="1"/>
  <c r="F1408" i="1" s="1"/>
  <c r="M1409" i="1" a="1"/>
  <c r="M1409" i="1"/>
  <c r="K1409" i="1" a="1"/>
  <c r="K1409" i="1"/>
  <c r="G1409" i="1" a="1"/>
  <c r="G1409" i="1"/>
  <c r="N1408" i="1" a="1"/>
  <c r="N1408" i="1"/>
  <c r="O1407" i="1" a="1"/>
  <c r="O1407" i="1" s="1"/>
  <c r="G1407" i="1" a="1"/>
  <c r="G1407" i="1"/>
  <c r="G1410" i="1" a="1"/>
  <c r="G1410" i="1" s="1"/>
  <c r="H1407" i="1" a="1"/>
  <c r="H1407" i="1" s="1"/>
  <c r="G1408" i="1" a="1"/>
  <c r="G1408" i="1"/>
  <c r="Q1407" i="1" a="1"/>
  <c r="Q1407" i="1" s="1"/>
  <c r="O1409" i="1" a="1"/>
  <c r="O1409" i="1"/>
  <c r="K1410" i="1" a="1"/>
  <c r="K1410" i="1" s="1"/>
  <c r="I1409" i="1" a="1"/>
  <c r="I1409" i="1" s="1"/>
  <c r="Q1410" i="1" a="1"/>
  <c r="Q1410" i="1" s="1"/>
  <c r="P1410" i="1" a="1"/>
  <c r="P1410" i="1"/>
  <c r="N1409" i="1" a="1"/>
  <c r="N1409" i="1" s="1"/>
  <c r="M1407" i="1" a="1"/>
  <c r="M1407" i="1" s="1"/>
  <c r="P1408" i="1" a="1"/>
  <c r="P1408" i="1" s="1"/>
  <c r="P1407" i="1" a="1"/>
  <c r="P1407" i="1"/>
  <c r="I1410" i="1" a="1"/>
  <c r="I1410" i="1" s="1"/>
  <c r="L1410" i="1" a="1"/>
  <c r="L1410" i="1"/>
  <c r="O1410" i="1" a="1"/>
  <c r="O1410" i="1" s="1"/>
  <c r="Q1409" i="1" a="1"/>
  <c r="Q1409" i="1" s="1"/>
  <c r="H1409" i="1" a="1"/>
  <c r="H1409" i="1" s="1"/>
  <c r="M1408" i="1" a="1"/>
  <c r="M1408" i="1" s="1"/>
  <c r="L1408" i="1" a="1"/>
  <c r="L1408" i="1"/>
  <c r="H1408" i="1" a="1"/>
  <c r="H1408" i="1"/>
  <c r="F1409" i="1" a="1"/>
  <c r="F1409" i="1" s="1"/>
  <c r="J1408" i="1" a="1"/>
  <c r="J1408" i="1"/>
  <c r="J1409" i="1" a="1"/>
  <c r="J1409" i="1"/>
  <c r="J1407" i="1" a="1"/>
  <c r="J1407" i="1"/>
  <c r="M1410" i="1" a="1"/>
  <c r="M1410" i="1"/>
  <c r="F1410" i="1" a="1"/>
  <c r="F1410" i="1" s="1"/>
  <c r="P1404" i="1" a="1"/>
  <c r="P1404" i="1" s="1"/>
  <c r="J1402" i="1" a="1"/>
  <c r="J1402" i="1"/>
  <c r="M1401" i="1" a="1"/>
  <c r="M1401" i="1" s="1"/>
  <c r="P1403" i="1" a="1"/>
  <c r="P1403" i="1" s="1"/>
  <c r="L1403" i="1" a="1"/>
  <c r="L1403" i="1"/>
  <c r="Q1405" i="1" a="1"/>
  <c r="Q1405" i="1" s="1"/>
  <c r="N1404" i="1" a="1"/>
  <c r="N1404" i="1"/>
  <c r="O1405" i="1" a="1"/>
  <c r="O1405" i="1"/>
  <c r="F1405" i="1" a="1"/>
  <c r="F1405" i="1" s="1"/>
  <c r="J1403" i="1" a="1"/>
  <c r="J1403" i="1" s="1"/>
  <c r="O1403" i="1" a="1"/>
  <c r="O1403" i="1"/>
  <c r="M1403" i="1" a="1"/>
  <c r="M1403" i="1" s="1"/>
  <c r="P1401" i="1" a="1"/>
  <c r="P1401" i="1" s="1"/>
  <c r="N1405" i="1" a="1"/>
  <c r="N1405" i="1" s="1"/>
  <c r="L1405" i="1" a="1"/>
  <c r="L1405" i="1"/>
  <c r="K1405" i="1" a="1"/>
  <c r="K1405" i="1" s="1"/>
  <c r="J1405" i="1" a="1"/>
  <c r="J1405" i="1"/>
  <c r="Q1404" i="1" a="1"/>
  <c r="Q1404" i="1"/>
  <c r="L1404" i="1" a="1"/>
  <c r="L1404" i="1" s="1"/>
  <c r="I1404" i="1" a="1"/>
  <c r="I1404" i="1" s="1"/>
  <c r="H1402" i="1" a="1"/>
  <c r="H1402" i="1" s="1"/>
  <c r="I1403" i="1" a="1"/>
  <c r="I1403" i="1"/>
  <c r="N1402" i="1" a="1"/>
  <c r="N1402" i="1" s="1"/>
  <c r="H1404" i="1" a="1"/>
  <c r="H1404" i="1"/>
  <c r="F1402" i="1" a="1"/>
  <c r="F1402" i="1" s="1"/>
  <c r="L1402" i="1" a="1"/>
  <c r="L1402" i="1"/>
  <c r="I1405" i="1" a="1"/>
  <c r="I1405" i="1"/>
  <c r="M1404" i="1" a="1"/>
  <c r="M1404" i="1"/>
  <c r="K1404" i="1" a="1"/>
  <c r="K1404" i="1"/>
  <c r="J1404" i="1" a="1"/>
  <c r="J1404" i="1" s="1"/>
  <c r="Q1403" i="1" a="1"/>
  <c r="Q1403" i="1"/>
  <c r="N1403" i="1" a="1"/>
  <c r="N1403" i="1" s="1"/>
  <c r="K1403" i="1" a="1"/>
  <c r="K1403" i="1" s="1"/>
  <c r="F1403" i="1" a="1"/>
  <c r="F1403" i="1"/>
  <c r="O1402" i="1" a="1"/>
  <c r="O1402" i="1" s="1"/>
  <c r="O1401" i="1" a="1"/>
  <c r="O1401" i="1"/>
  <c r="K1402" i="1" a="1"/>
  <c r="K1402" i="1" s="1"/>
  <c r="O1404" i="1" a="1"/>
  <c r="O1404" i="1" s="1"/>
  <c r="H1405" i="1" a="1"/>
  <c r="H1405" i="1" s="1"/>
  <c r="G1405" i="1" a="1"/>
  <c r="G1405" i="1" s="1"/>
  <c r="G1403" i="1" a="1"/>
  <c r="G1403" i="1"/>
  <c r="P1402" i="1" a="1"/>
  <c r="P1402" i="1" s="1"/>
  <c r="M1402" i="1" a="1"/>
  <c r="M1402" i="1" s="1"/>
  <c r="N1401" i="1" a="1"/>
  <c r="N1401" i="1"/>
  <c r="G1404" i="1" a="1"/>
  <c r="G1404" i="1" s="1"/>
  <c r="H1403" i="1" a="1"/>
  <c r="H1403" i="1"/>
  <c r="Q1402" i="1" a="1"/>
  <c r="Q1402" i="1"/>
  <c r="Q1401" i="1" a="1"/>
  <c r="Q1401" i="1" s="1"/>
  <c r="P1405" i="1" a="1"/>
  <c r="P1405" i="1" s="1"/>
  <c r="M1405" i="1" a="1"/>
  <c r="M1405" i="1" s="1"/>
  <c r="F1404" i="1" a="1"/>
  <c r="F1404" i="1" s="1"/>
  <c r="I1402" i="1" a="1"/>
  <c r="I1402" i="1" s="1"/>
  <c r="G1402" i="1" a="1"/>
  <c r="G1402" i="1" s="1"/>
  <c r="F1401" i="1" a="1"/>
  <c r="F1401" i="1" s="1"/>
  <c r="G1401" i="1" a="1"/>
  <c r="G1401" i="1"/>
  <c r="K1401" i="1" a="1"/>
  <c r="K1401" i="1"/>
  <c r="L1401" i="1" a="1"/>
  <c r="L1401" i="1"/>
  <c r="J1401" i="1" a="1"/>
  <c r="J1401" i="1" s="1"/>
  <c r="I1401" i="1" a="1"/>
  <c r="I1401" i="1" s="1"/>
  <c r="H1401" i="1" a="1"/>
  <c r="H1401" i="1"/>
  <c r="Q1373" i="1" a="1"/>
  <c r="Q1373" i="1" s="1"/>
  <c r="L1373" i="1" a="1"/>
  <c r="L1373" i="1" s="1"/>
  <c r="Q1372" i="1" a="1"/>
  <c r="Q1372" i="1"/>
  <c r="K1372" i="1" a="1"/>
  <c r="K1372" i="1" s="1"/>
  <c r="P1371" i="1" a="1"/>
  <c r="P1371" i="1" s="1"/>
  <c r="J1373" i="1" a="1"/>
  <c r="J1373" i="1" s="1"/>
  <c r="I1374" i="1" a="1"/>
  <c r="I1374" i="1"/>
  <c r="J1374" i="1" a="1"/>
  <c r="J1374" i="1" s="1"/>
  <c r="P1373" i="1" a="1"/>
  <c r="P1373" i="1"/>
  <c r="G1373" i="1" a="1"/>
  <c r="G1373" i="1"/>
  <c r="G1372" i="1" a="1"/>
  <c r="G1372" i="1" s="1"/>
  <c r="M1374" i="1" a="1"/>
  <c r="M1374" i="1" s="1"/>
  <c r="I1372" i="1" a="1"/>
  <c r="I1372" i="1" s="1"/>
  <c r="F1372" i="1" a="1"/>
  <c r="F1372" i="1" s="1"/>
  <c r="O1373" i="1" a="1"/>
  <c r="O1373" i="1"/>
  <c r="Q1374" i="1" a="1"/>
  <c r="Q1374" i="1"/>
  <c r="G1374" i="1" a="1"/>
  <c r="G1374" i="1" s="1"/>
  <c r="M1373" i="1" a="1"/>
  <c r="M1373" i="1" s="1"/>
  <c r="P1374" i="1" a="1"/>
  <c r="P1374" i="1" s="1"/>
  <c r="K1373" i="1" a="1"/>
  <c r="K1373" i="1"/>
  <c r="F1373" i="1" a="1"/>
  <c r="F1373" i="1" s="1"/>
  <c r="O1374" i="1" a="1"/>
  <c r="O1374" i="1" s="1"/>
  <c r="J1372" i="1" a="1"/>
  <c r="J1372" i="1"/>
  <c r="N1374" i="1" a="1"/>
  <c r="N1374" i="1" s="1"/>
  <c r="G1371" i="1" a="1"/>
  <c r="G1371" i="1" s="1"/>
  <c r="L1374" i="1" a="1"/>
  <c r="L1374" i="1"/>
  <c r="K1374" i="1" a="1"/>
  <c r="K1374" i="1" s="1"/>
  <c r="F1374" i="1" a="1"/>
  <c r="F1374" i="1" s="1"/>
  <c r="N1373" i="1" a="1"/>
  <c r="N1373" i="1"/>
  <c r="J1371" i="1" a="1"/>
  <c r="J1371" i="1" s="1"/>
  <c r="I1373" i="1" a="1"/>
  <c r="I1373" i="1" s="1"/>
  <c r="H1373" i="1" a="1"/>
  <c r="H1373" i="1"/>
  <c r="P1372" i="1" a="1"/>
  <c r="P1372" i="1" s="1"/>
  <c r="O1372" i="1" a="1"/>
  <c r="O1372" i="1" s="1"/>
  <c r="H1372" i="1" a="1"/>
  <c r="H1372" i="1"/>
  <c r="N1372" i="1" a="1"/>
  <c r="N1372" i="1"/>
  <c r="M1372" i="1" a="1"/>
  <c r="M1372" i="1"/>
  <c r="M1371" i="1" a="1"/>
  <c r="M1371" i="1"/>
  <c r="K1371" i="1" a="1"/>
  <c r="K1371" i="1"/>
  <c r="L1372" i="1" a="1"/>
  <c r="L1372" i="1" s="1"/>
  <c r="N1371" i="1" a="1"/>
  <c r="N1371" i="1" s="1"/>
  <c r="Q1371" i="1" a="1"/>
  <c r="Q1371" i="1" s="1"/>
  <c r="O1371" i="1" a="1"/>
  <c r="O1371" i="1" s="1"/>
  <c r="L1371" i="1" a="1"/>
  <c r="L1371" i="1"/>
  <c r="I1371" i="1" a="1"/>
  <c r="I1371" i="1"/>
  <c r="H1371" i="1" a="1"/>
  <c r="H1371" i="1" s="1"/>
  <c r="F1371" i="1" a="1"/>
  <c r="F1371" i="1" s="1"/>
  <c r="Q1370" i="1" a="1"/>
  <c r="Q1370" i="1" s="1"/>
  <c r="P1370" i="1" a="1"/>
  <c r="P1370" i="1"/>
  <c r="H1374" i="1" a="1"/>
  <c r="H1374" i="1"/>
  <c r="P1365" i="1" a="1"/>
  <c r="P1365" i="1"/>
  <c r="H1367" i="1" a="1"/>
  <c r="H1367" i="1"/>
  <c r="O1368" i="1" a="1"/>
  <c r="O1368" i="1"/>
  <c r="Q1367" i="1" a="1"/>
  <c r="Q1367" i="1"/>
  <c r="I1366" i="1" a="1"/>
  <c r="I1366" i="1"/>
  <c r="N1369" i="1" a="1"/>
  <c r="N1369" i="1" s="1"/>
  <c r="L1368" i="1" a="1"/>
  <c r="L1368" i="1" s="1"/>
  <c r="Q1365" i="1" a="1"/>
  <c r="Q1365" i="1"/>
  <c r="H1370" i="1" a="1"/>
  <c r="H1370" i="1" s="1"/>
  <c r="P1369" i="1" a="1"/>
  <c r="P1369" i="1" s="1"/>
  <c r="K1369" i="1" a="1"/>
  <c r="K1369" i="1" s="1"/>
  <c r="J1367" i="1" a="1"/>
  <c r="J1367" i="1" s="1"/>
  <c r="F1368" i="1" a="1"/>
  <c r="F1368" i="1" s="1"/>
  <c r="H1368" i="1" a="1"/>
  <c r="H1368" i="1"/>
  <c r="Q1368" i="1" a="1"/>
  <c r="Q1368" i="1" s="1"/>
  <c r="P1368" i="1" a="1"/>
  <c r="P1368" i="1" s="1"/>
  <c r="I1368" i="1" a="1"/>
  <c r="I1368" i="1" s="1"/>
  <c r="G1366" i="1" a="1"/>
  <c r="G1366" i="1"/>
  <c r="N1367" i="1" a="1"/>
  <c r="N1367" i="1"/>
  <c r="F1369" i="1" a="1"/>
  <c r="F1369" i="1"/>
  <c r="M1370" i="1" a="1"/>
  <c r="M1370" i="1"/>
  <c r="J1369" i="1" a="1"/>
  <c r="J1369" i="1" s="1"/>
  <c r="M1368" i="1" a="1"/>
  <c r="M1368" i="1"/>
  <c r="M1366" i="1" a="1"/>
  <c r="M1366" i="1"/>
  <c r="O1370" i="1" a="1"/>
  <c r="O1370" i="1" s="1"/>
  <c r="N1365" i="1" a="1"/>
  <c r="N1365" i="1"/>
  <c r="F1366" i="1" a="1"/>
  <c r="F1366" i="1" s="1"/>
  <c r="N1370" i="1" a="1"/>
  <c r="N1370" i="1"/>
  <c r="O1369" i="1" a="1"/>
  <c r="O1369" i="1" s="1"/>
  <c r="G1370" i="1" a="1"/>
  <c r="G1370" i="1" s="1"/>
  <c r="Q1369" i="1" a="1"/>
  <c r="Q1369" i="1"/>
  <c r="O1366" i="1" a="1"/>
  <c r="O1366" i="1"/>
  <c r="I1367" i="1" a="1"/>
  <c r="I1367" i="1" s="1"/>
  <c r="I1369" i="1" a="1"/>
  <c r="I1369" i="1"/>
  <c r="N1368" i="1" a="1"/>
  <c r="N1368" i="1"/>
  <c r="K1368" i="1" a="1"/>
  <c r="K1368" i="1" s="1"/>
  <c r="G1368" i="1" a="1"/>
  <c r="G1368" i="1"/>
  <c r="P1367" i="1" a="1"/>
  <c r="P1367" i="1" s="1"/>
  <c r="K1366" i="1" a="1"/>
  <c r="K1366" i="1" s="1"/>
  <c r="H1366" i="1" a="1"/>
  <c r="H1366" i="1" s="1"/>
  <c r="O1365" i="1" a="1"/>
  <c r="O1365" i="1" s="1"/>
  <c r="F1370" i="1" a="1"/>
  <c r="F1370" i="1" s="1"/>
  <c r="Q1366" i="1" a="1"/>
  <c r="Q1366" i="1" s="1"/>
  <c r="L1369" i="1" a="1"/>
  <c r="L1369" i="1" s="1"/>
  <c r="G1369" i="1" a="1"/>
  <c r="G1369" i="1" s="1"/>
  <c r="M1367" i="1" a="1"/>
  <c r="M1367" i="1" s="1"/>
  <c r="P1366" i="1" a="1"/>
  <c r="P1366" i="1" s="1"/>
  <c r="G1367" i="1" a="1"/>
  <c r="G1367" i="1" s="1"/>
  <c r="L1366" i="1" a="1"/>
  <c r="L1366" i="1"/>
  <c r="J1366" i="1" a="1"/>
  <c r="J1366" i="1" s="1"/>
  <c r="L1370" i="1" a="1"/>
  <c r="L1370" i="1" s="1"/>
  <c r="K1367" i="1" a="1"/>
  <c r="K1367" i="1"/>
  <c r="N1366" i="1" a="1"/>
  <c r="N1366" i="1" s="1"/>
  <c r="F1367" i="1" a="1"/>
  <c r="F1367" i="1" s="1"/>
  <c r="K1370" i="1" a="1"/>
  <c r="K1370" i="1"/>
  <c r="J1370" i="1" a="1"/>
  <c r="J1370" i="1" s="1"/>
  <c r="I1370" i="1" a="1"/>
  <c r="I1370" i="1"/>
  <c r="M1369" i="1" a="1"/>
  <c r="M1369" i="1" s="1"/>
  <c r="O1367" i="1" a="1"/>
  <c r="O1367" i="1" s="1"/>
  <c r="H1369" i="1" a="1"/>
  <c r="H1369" i="1" s="1"/>
  <c r="J1368" i="1" a="1"/>
  <c r="J1368" i="1" s="1"/>
  <c r="L1367" i="1" a="1"/>
  <c r="L1367" i="1" s="1"/>
  <c r="J1361" i="1" a="1"/>
  <c r="J1361" i="1" s="1"/>
  <c r="K1360" i="1" a="1"/>
  <c r="K1360" i="1" s="1"/>
  <c r="I1361" i="1" a="1"/>
  <c r="I1361" i="1" s="1"/>
  <c r="O1364" i="1" a="1"/>
  <c r="O1364" i="1"/>
  <c r="I1363" i="1" a="1"/>
  <c r="I1363" i="1" s="1"/>
  <c r="H1362" i="1" a="1"/>
  <c r="H1362" i="1"/>
  <c r="N1362" i="1" a="1"/>
  <c r="N1362" i="1" s="1"/>
  <c r="Q1362" i="1" a="1"/>
  <c r="Q1362" i="1" s="1"/>
  <c r="Q1364" i="1" a="1"/>
  <c r="Q1364" i="1" s="1"/>
  <c r="F1363" i="1" a="1"/>
  <c r="F1363" i="1"/>
  <c r="O1362" i="1" a="1"/>
  <c r="O1362" i="1" s="1"/>
  <c r="P1361" i="1" a="1"/>
  <c r="P1361" i="1" s="1"/>
  <c r="J1360" i="1" a="1"/>
  <c r="J1360" i="1" s="1"/>
  <c r="Q1361" i="1" a="1"/>
  <c r="Q1361" i="1" s="1"/>
  <c r="O1361" i="1" a="1"/>
  <c r="O1361" i="1"/>
  <c r="G1362" i="1" a="1"/>
  <c r="G1362" i="1"/>
  <c r="L1364" i="1" a="1"/>
  <c r="L1364" i="1"/>
  <c r="F1364" i="1" a="1"/>
  <c r="F1364" i="1" s="1"/>
  <c r="P1363" i="1" a="1"/>
  <c r="P1363" i="1" s="1"/>
  <c r="K1362" i="1" a="1"/>
  <c r="K1362" i="1" s="1"/>
  <c r="H1361" i="1" a="1"/>
  <c r="H1361" i="1" s="1"/>
  <c r="P1360" i="1" a="1"/>
  <c r="P1360" i="1"/>
  <c r="P1364" i="1" a="1"/>
  <c r="P1364" i="1" s="1"/>
  <c r="L1360" i="1" a="1"/>
  <c r="L1360" i="1"/>
  <c r="J1363" i="1" a="1"/>
  <c r="J1363" i="1"/>
  <c r="M1360" i="1" a="1"/>
  <c r="M1360" i="1"/>
  <c r="K1364" i="1" a="1"/>
  <c r="K1364" i="1"/>
  <c r="F1365" i="1" a="1"/>
  <c r="F1365" i="1"/>
  <c r="M1363" i="1" a="1"/>
  <c r="M1363" i="1" s="1"/>
  <c r="L1363" i="1" a="1"/>
  <c r="L1363" i="1" s="1"/>
  <c r="M1362" i="1" a="1"/>
  <c r="M1362" i="1" s="1"/>
  <c r="P1362" i="1" a="1"/>
  <c r="P1362" i="1" s="1"/>
  <c r="F1361" i="1" a="1"/>
  <c r="F1361" i="1" s="1"/>
  <c r="K1365" i="1" a="1"/>
  <c r="K1365" i="1"/>
  <c r="M1365" i="1" a="1"/>
  <c r="M1365" i="1"/>
  <c r="J1364" i="1" a="1"/>
  <c r="J1364" i="1" s="1"/>
  <c r="G1364" i="1" a="1"/>
  <c r="G1364" i="1" s="1"/>
  <c r="F1362" i="1" a="1"/>
  <c r="F1362" i="1" s="1"/>
  <c r="O1363" i="1" a="1"/>
  <c r="O1363" i="1"/>
  <c r="L1361" i="1" a="1"/>
  <c r="L1361" i="1" s="1"/>
  <c r="N1363" i="1" a="1"/>
  <c r="N1363" i="1"/>
  <c r="G1363" i="1" a="1"/>
  <c r="G1363" i="1"/>
  <c r="N1360" i="1" a="1"/>
  <c r="N1360" i="1"/>
  <c r="J1362" i="1" a="1"/>
  <c r="J1362" i="1" s="1"/>
  <c r="O1360" i="1" a="1"/>
  <c r="O1360" i="1"/>
  <c r="G1361" i="1" a="1"/>
  <c r="G1361" i="1" s="1"/>
  <c r="K1363" i="1" a="1"/>
  <c r="K1363" i="1" s="1"/>
  <c r="L1365" i="1" a="1"/>
  <c r="L1365" i="1"/>
  <c r="J1365" i="1" a="1"/>
  <c r="J1365" i="1" s="1"/>
  <c r="H1365" i="1" a="1"/>
  <c r="H1365" i="1" s="1"/>
  <c r="H1364" i="1" a="1"/>
  <c r="H1364" i="1"/>
  <c r="L1362" i="1" a="1"/>
  <c r="L1362" i="1" s="1"/>
  <c r="I1362" i="1" a="1"/>
  <c r="I1362" i="1"/>
  <c r="N1361" i="1" a="1"/>
  <c r="N1361" i="1" s="1"/>
  <c r="M1361" i="1" a="1"/>
  <c r="M1361" i="1" s="1"/>
  <c r="Q1360" i="1" a="1"/>
  <c r="Q1360" i="1" s="1"/>
  <c r="K1361" i="1" a="1"/>
  <c r="K1361" i="1"/>
  <c r="I1365" i="1" a="1"/>
  <c r="I1365" i="1"/>
  <c r="N1364" i="1" a="1"/>
  <c r="N1364" i="1"/>
  <c r="H1363" i="1" a="1"/>
  <c r="H1363" i="1" s="1"/>
  <c r="M1364" i="1" a="1"/>
  <c r="M1364" i="1" s="1"/>
  <c r="I1364" i="1" a="1"/>
  <c r="I1364" i="1" s="1"/>
  <c r="Q1363" i="1" a="1"/>
  <c r="Q1363" i="1"/>
  <c r="G1365" i="1" a="1"/>
  <c r="G1365" i="1"/>
  <c r="M1356" i="1" a="1"/>
  <c r="M1356" i="1" s="1"/>
  <c r="O1359" i="1" a="1"/>
  <c r="O1359" i="1" s="1"/>
  <c r="G1359" i="1" a="1"/>
  <c r="G1359" i="1" s="1"/>
  <c r="H1357" i="1" a="1"/>
  <c r="H1357" i="1" s="1"/>
  <c r="K1356" i="1" a="1"/>
  <c r="K1356" i="1" s="1"/>
  <c r="H1356" i="1" a="1"/>
  <c r="H1356" i="1"/>
  <c r="N1355" i="1" a="1"/>
  <c r="N1355" i="1"/>
  <c r="I1357" i="1" a="1"/>
  <c r="I1357" i="1"/>
  <c r="Q1355" i="1" a="1"/>
  <c r="Q1355" i="1"/>
  <c r="I1360" i="1" a="1"/>
  <c r="I1360" i="1"/>
  <c r="H1360" i="1" a="1"/>
  <c r="H1360" i="1" s="1"/>
  <c r="F1358" i="1" a="1"/>
  <c r="F1358" i="1" s="1"/>
  <c r="F1360" i="1" a="1"/>
  <c r="F1360" i="1"/>
  <c r="Q1359" i="1" a="1"/>
  <c r="Q1359" i="1" s="1"/>
  <c r="O1356" i="1" a="1"/>
  <c r="O1356" i="1" s="1"/>
  <c r="P1359" i="1" a="1"/>
  <c r="P1359" i="1"/>
  <c r="M1358" i="1" a="1"/>
  <c r="M1358" i="1" s="1"/>
  <c r="H1355" i="1" a="1"/>
  <c r="H1355" i="1"/>
  <c r="F1356" i="1" a="1"/>
  <c r="F1356" i="1"/>
  <c r="N1359" i="1" a="1"/>
  <c r="N1359" i="1"/>
  <c r="M1359" i="1" a="1"/>
  <c r="M1359" i="1"/>
  <c r="I1358" i="1" a="1"/>
  <c r="I1358" i="1"/>
  <c r="J1357" i="1" a="1"/>
  <c r="J1357" i="1" s="1"/>
  <c r="O1355" i="1" a="1"/>
  <c r="O1355" i="1" s="1"/>
  <c r="L1356" i="1" a="1"/>
  <c r="L1356" i="1" s="1"/>
  <c r="I1356" i="1" a="1"/>
  <c r="I1356" i="1"/>
  <c r="N1357" i="1" a="1"/>
  <c r="N1357" i="1" s="1"/>
  <c r="J1356" i="1" a="1"/>
  <c r="J1356" i="1"/>
  <c r="J1358" i="1" a="1"/>
  <c r="J1358" i="1"/>
  <c r="K1357" i="1" a="1"/>
  <c r="K1357" i="1" s="1"/>
  <c r="G1355" i="1" a="1"/>
  <c r="G1355" i="1" s="1"/>
  <c r="N1358" i="1" a="1"/>
  <c r="N1358" i="1" s="1"/>
  <c r="H1358" i="1" a="1"/>
  <c r="H1358" i="1" s="1"/>
  <c r="P1357" i="1" a="1"/>
  <c r="P1357" i="1" s="1"/>
  <c r="L1355" i="1" a="1"/>
  <c r="L1355" i="1" s="1"/>
  <c r="O1357" i="1" a="1"/>
  <c r="O1357" i="1" s="1"/>
  <c r="M1355" i="1" a="1"/>
  <c r="M1355" i="1" s="1"/>
  <c r="F1355" i="1" a="1"/>
  <c r="F1355" i="1" s="1"/>
  <c r="L1357" i="1" a="1"/>
  <c r="L1357" i="1" s="1"/>
  <c r="G1356" i="1" a="1"/>
  <c r="G1356" i="1" s="1"/>
  <c r="G1360" i="1" a="1"/>
  <c r="G1360" i="1" s="1"/>
  <c r="M1357" i="1" a="1"/>
  <c r="M1357" i="1"/>
  <c r="L1359" i="1" a="1"/>
  <c r="L1359" i="1" s="1"/>
  <c r="K1359" i="1" a="1"/>
  <c r="K1359" i="1" s="1"/>
  <c r="L1358" i="1" a="1"/>
  <c r="L1358" i="1"/>
  <c r="I1359" i="1" a="1"/>
  <c r="I1359" i="1" s="1"/>
  <c r="J1359" i="1" a="1"/>
  <c r="J1359" i="1"/>
  <c r="H1359" i="1" a="1"/>
  <c r="H1359" i="1" s="1"/>
  <c r="O1358" i="1" a="1"/>
  <c r="O1358" i="1" s="1"/>
  <c r="P1358" i="1" a="1"/>
  <c r="P1358" i="1" s="1"/>
  <c r="N1356" i="1" a="1"/>
  <c r="N1356" i="1" s="1"/>
  <c r="G1357" i="1" a="1"/>
  <c r="G1357" i="1"/>
  <c r="Q1356" i="1" a="1"/>
  <c r="Q1356" i="1" s="1"/>
  <c r="F1359" i="1" a="1"/>
  <c r="F1359" i="1" s="1"/>
  <c r="Q1358" i="1" a="1"/>
  <c r="Q1358" i="1" s="1"/>
  <c r="K1358" i="1" a="1"/>
  <c r="K1358" i="1" s="1"/>
  <c r="I1355" i="1" a="1"/>
  <c r="I1355" i="1"/>
  <c r="P1356" i="1" a="1"/>
  <c r="P1356" i="1"/>
  <c r="J1355" i="1" a="1"/>
  <c r="J1355" i="1" s="1"/>
  <c r="K1355" i="1" a="1"/>
  <c r="K1355" i="1" s="1"/>
  <c r="G1358" i="1" a="1"/>
  <c r="G1358" i="1" s="1"/>
  <c r="F1357" i="1" a="1"/>
  <c r="F1357" i="1"/>
  <c r="P1355" i="1" a="1"/>
  <c r="P1355" i="1"/>
  <c r="Q1357" i="1" a="1"/>
  <c r="Q1357" i="1"/>
  <c r="F1354" i="1" a="1"/>
  <c r="F1354" i="1"/>
  <c r="H1354" i="1" a="1"/>
  <c r="H1354" i="1" s="1"/>
  <c r="J1350" i="1" a="1"/>
  <c r="J1350" i="1" s="1"/>
  <c r="P1353" i="1" a="1"/>
  <c r="P1353" i="1" s="1"/>
  <c r="H1353" i="1" a="1"/>
  <c r="H1353" i="1"/>
  <c r="M1350" i="1" a="1"/>
  <c r="M1350" i="1" s="1"/>
  <c r="M1353" i="1" a="1"/>
  <c r="M1353" i="1"/>
  <c r="L1353" i="1" a="1"/>
  <c r="L1353" i="1" s="1"/>
  <c r="K1353" i="1" a="1"/>
  <c r="K1353" i="1" s="1"/>
  <c r="I1353" i="1" a="1"/>
  <c r="I1353" i="1"/>
  <c r="G1352" i="1" a="1"/>
  <c r="G1352" i="1" s="1"/>
  <c r="L1352" i="1" a="1"/>
  <c r="L1352" i="1"/>
  <c r="F1353" i="1" a="1"/>
  <c r="F1353" i="1"/>
  <c r="H1352" i="1" a="1"/>
  <c r="H1352" i="1"/>
  <c r="O1349" i="1" a="1"/>
  <c r="O1349" i="1"/>
  <c r="P1350" i="1" a="1"/>
  <c r="P1350" i="1"/>
  <c r="P1352" i="1" a="1"/>
  <c r="P1352" i="1" s="1"/>
  <c r="J1352" i="1" a="1"/>
  <c r="J1352" i="1"/>
  <c r="N1349" i="1" a="1"/>
  <c r="N1349" i="1" s="1"/>
  <c r="P1349" i="1" a="1"/>
  <c r="P1349" i="1" s="1"/>
  <c r="K1350" i="1" a="1"/>
  <c r="K1350" i="1" s="1"/>
  <c r="K1352" i="1" a="1"/>
  <c r="K1352" i="1"/>
  <c r="H1349" i="1" a="1"/>
  <c r="H1349" i="1"/>
  <c r="M1352" i="1" a="1"/>
  <c r="M1352" i="1" s="1"/>
  <c r="I1352" i="1" a="1"/>
  <c r="I1352" i="1" s="1"/>
  <c r="J1349" i="1" a="1"/>
  <c r="J1349" i="1" s="1"/>
  <c r="G1349" i="1" a="1"/>
  <c r="G1349" i="1"/>
  <c r="Q1350" i="1" a="1"/>
  <c r="Q1350" i="1"/>
  <c r="H1350" i="1" a="1"/>
  <c r="H1350" i="1"/>
  <c r="M1349" i="1" a="1"/>
  <c r="M1349" i="1"/>
  <c r="Q1349" i="1" a="1"/>
  <c r="Q1349" i="1" s="1"/>
  <c r="N1353" i="1" a="1"/>
  <c r="N1353" i="1"/>
  <c r="O1352" i="1" a="1"/>
  <c r="O1352" i="1"/>
  <c r="Q1353" i="1" a="1"/>
  <c r="Q1353" i="1" s="1"/>
  <c r="N1352" i="1" a="1"/>
  <c r="N1352" i="1" s="1"/>
  <c r="L1354" i="1" a="1"/>
  <c r="L1354" i="1"/>
  <c r="F1350" i="1" a="1"/>
  <c r="F1350" i="1" s="1"/>
  <c r="K1354" i="1" a="1"/>
  <c r="K1354" i="1" s="1"/>
  <c r="F1352" i="1" a="1"/>
  <c r="F1352" i="1"/>
  <c r="N1350" i="1" a="1"/>
  <c r="N1350" i="1" s="1"/>
  <c r="Q1354" i="1" a="1"/>
  <c r="Q1354" i="1"/>
  <c r="Q1352" i="1" a="1"/>
  <c r="Q1352" i="1"/>
  <c r="K1349" i="1" a="1"/>
  <c r="K1349" i="1"/>
  <c r="O1353" i="1" a="1"/>
  <c r="O1353" i="1" s="1"/>
  <c r="P1354" i="1" a="1"/>
  <c r="P1354" i="1" s="1"/>
  <c r="G1354" i="1" a="1"/>
  <c r="G1354" i="1"/>
  <c r="G1353" i="1" a="1"/>
  <c r="G1353" i="1"/>
  <c r="O1354" i="1" a="1"/>
  <c r="O1354" i="1"/>
  <c r="J1353" i="1" a="1"/>
  <c r="J1353" i="1"/>
  <c r="L1349" i="1" a="1"/>
  <c r="L1349" i="1" s="1"/>
  <c r="N1354" i="1" a="1"/>
  <c r="N1354" i="1"/>
  <c r="M1354" i="1" a="1"/>
  <c r="M1354" i="1"/>
  <c r="L1350" i="1" a="1"/>
  <c r="L1350" i="1" s="1"/>
  <c r="J1354" i="1" a="1"/>
  <c r="J1354" i="1" s="1"/>
  <c r="G1350" i="1" a="1"/>
  <c r="G1350" i="1" s="1"/>
  <c r="I1354" i="1" a="1"/>
  <c r="I1354" i="1" s="1"/>
  <c r="O1350" i="1" a="1"/>
  <c r="O1350" i="1" s="1"/>
  <c r="I1350" i="1" a="1"/>
  <c r="I1350" i="1" s="1"/>
  <c r="I1349" i="1" a="1"/>
  <c r="I1349" i="1" s="1"/>
  <c r="J1340" i="1" a="1"/>
  <c r="J1340" i="1"/>
  <c r="F1347" i="1" a="1"/>
  <c r="F1347" i="1" s="1"/>
  <c r="G1346" i="1" a="1"/>
  <c r="G1346" i="1" s="1"/>
  <c r="J1348" i="1" a="1"/>
  <c r="J1348" i="1"/>
  <c r="G1348" i="1" a="1"/>
  <c r="G1348" i="1" s="1"/>
  <c r="I1346" i="1" a="1"/>
  <c r="I1346" i="1"/>
  <c r="M1340" i="1" a="1"/>
  <c r="M1340" i="1" s="1"/>
  <c r="I1340" i="1" a="1"/>
  <c r="I1340" i="1" s="1"/>
  <c r="Q1347" i="1" a="1"/>
  <c r="Q1347" i="1"/>
  <c r="G1340" i="1" a="1"/>
  <c r="G1340" i="1" s="1"/>
  <c r="H1340" i="1" a="1"/>
  <c r="H1340" i="1"/>
  <c r="O1347" i="1" a="1"/>
  <c r="O1347" i="1" s="1"/>
  <c r="Q1340" i="1" a="1"/>
  <c r="Q1340" i="1" s="1"/>
  <c r="F1340" i="1" a="1"/>
  <c r="F1340" i="1" s="1"/>
  <c r="G1347" i="1" a="1"/>
  <c r="G1347" i="1" s="1"/>
  <c r="P1347" i="1" a="1"/>
  <c r="P1347" i="1" s="1"/>
  <c r="O1346" i="1" a="1"/>
  <c r="O1346" i="1" s="1"/>
  <c r="M1347" i="1" a="1"/>
  <c r="M1347" i="1"/>
  <c r="H1347" i="1" a="1"/>
  <c r="H1347" i="1"/>
  <c r="K1346" i="1" a="1"/>
  <c r="K1346" i="1" s="1"/>
  <c r="P1340" i="1" a="1"/>
  <c r="P1340" i="1"/>
  <c r="N1347" i="1" a="1"/>
  <c r="N1347" i="1"/>
  <c r="L1347" i="1" a="1"/>
  <c r="L1347" i="1" s="1"/>
  <c r="I1347" i="1" a="1"/>
  <c r="I1347" i="1" s="1"/>
  <c r="L1340" i="1" a="1"/>
  <c r="L1340" i="1" s="1"/>
  <c r="J1347" i="1" a="1"/>
  <c r="J1347" i="1"/>
  <c r="N1346" i="1" a="1"/>
  <c r="N1346" i="1"/>
  <c r="M1346" i="1" a="1"/>
  <c r="M1346" i="1" s="1"/>
  <c r="L1346" i="1" a="1"/>
  <c r="L1346" i="1" s="1"/>
  <c r="H1346" i="1" a="1"/>
  <c r="H1346" i="1" s="1"/>
  <c r="O1340" i="1" a="1"/>
  <c r="O1340" i="1"/>
  <c r="N1340" i="1" a="1"/>
  <c r="N1340" i="1"/>
  <c r="K1340" i="1" a="1"/>
  <c r="K1340" i="1"/>
  <c r="I1348" i="1" a="1"/>
  <c r="I1348" i="1" s="1"/>
  <c r="F1346" i="1" a="1"/>
  <c r="F1346" i="1"/>
  <c r="F1348" i="1" a="1"/>
  <c r="F1348" i="1" s="1"/>
  <c r="K1347" i="1" a="1"/>
  <c r="K1347" i="1" s="1"/>
  <c r="J1346" i="1" a="1"/>
  <c r="J1346" i="1"/>
  <c r="Q1346" i="1" a="1"/>
  <c r="Q1346" i="1" s="1"/>
  <c r="F1349" i="1" a="1"/>
  <c r="F1349" i="1"/>
  <c r="P1346" i="1" a="1"/>
  <c r="P1346" i="1"/>
  <c r="Q1348" i="1" a="1"/>
  <c r="Q1348" i="1" s="1"/>
  <c r="P1348" i="1" a="1"/>
  <c r="P1348" i="1"/>
  <c r="N1348" i="1" a="1"/>
  <c r="N1348" i="1"/>
  <c r="O1348" i="1" a="1"/>
  <c r="O1348" i="1" s="1"/>
  <c r="M1348" i="1" a="1"/>
  <c r="M1348" i="1" s="1"/>
  <c r="L1348" i="1" a="1"/>
  <c r="L1348" i="1" s="1"/>
  <c r="K1348" i="1" a="1"/>
  <c r="K1348" i="1" s="1"/>
  <c r="H1348" i="1" a="1"/>
  <c r="H1348" i="1" s="1"/>
  <c r="G1335" i="1" a="1"/>
  <c r="G1335" i="1"/>
  <c r="N1339" i="1" a="1"/>
  <c r="N1339" i="1"/>
  <c r="M1338" i="1" a="1"/>
  <c r="M1338" i="1" s="1"/>
  <c r="P1338" i="1" a="1"/>
  <c r="P1338" i="1" s="1"/>
  <c r="J1339" i="1" a="1"/>
  <c r="J1339" i="1"/>
  <c r="J1335" i="1" a="1"/>
  <c r="J1335" i="1"/>
  <c r="O1334" i="1" a="1"/>
  <c r="O1334" i="1" s="1"/>
  <c r="I1338" i="1" a="1"/>
  <c r="I1338" i="1"/>
  <c r="K1337" i="1" a="1"/>
  <c r="K1337" i="1"/>
  <c r="O1335" i="1" a="1"/>
  <c r="O1335" i="1"/>
  <c r="G1339" i="1" a="1"/>
  <c r="G1339" i="1"/>
  <c r="G1337" i="1" a="1"/>
  <c r="G1337" i="1" s="1"/>
  <c r="P1335" i="1" a="1"/>
  <c r="P1335" i="1" s="1"/>
  <c r="N1337" i="1" a="1"/>
  <c r="N1337" i="1" s="1"/>
  <c r="J1336" i="1" a="1"/>
  <c r="J1336" i="1"/>
  <c r="M1335" i="1" a="1"/>
  <c r="M1335" i="1" s="1"/>
  <c r="F1335" i="1" a="1"/>
  <c r="F1335" i="1" s="1"/>
  <c r="Q1337" i="1" a="1"/>
  <c r="Q1337" i="1"/>
  <c r="F1337" i="1" a="1"/>
  <c r="F1337" i="1" s="1"/>
  <c r="I1335" i="1" a="1"/>
  <c r="I1335" i="1"/>
  <c r="Q1339" i="1" a="1"/>
  <c r="Q1339" i="1" s="1"/>
  <c r="P1339" i="1" a="1"/>
  <c r="P1339" i="1" s="1"/>
  <c r="Q1334" i="1" a="1"/>
  <c r="Q1334" i="1" s="1"/>
  <c r="O1339" i="1" a="1"/>
  <c r="O1339" i="1"/>
  <c r="L1339" i="1" a="1"/>
  <c r="L1339" i="1"/>
  <c r="M1339" i="1" a="1"/>
  <c r="M1339" i="1"/>
  <c r="O1338" i="1" a="1"/>
  <c r="O1338" i="1"/>
  <c r="G1336" i="1" a="1"/>
  <c r="G1336" i="1" s="1"/>
  <c r="L1335" i="1" a="1"/>
  <c r="L1335" i="1" s="1"/>
  <c r="K1339" i="1" a="1"/>
  <c r="K1339" i="1"/>
  <c r="I1339" i="1" a="1"/>
  <c r="I1339" i="1"/>
  <c r="J1338" i="1" a="1"/>
  <c r="J1338" i="1" s="1"/>
  <c r="N1336" i="1" a="1"/>
  <c r="N1336" i="1" s="1"/>
  <c r="H1339" i="1" a="1"/>
  <c r="H1339" i="1"/>
  <c r="F1339" i="1" a="1"/>
  <c r="F1339" i="1" s="1"/>
  <c r="Q1338" i="1" a="1"/>
  <c r="Q1338" i="1"/>
  <c r="N1338" i="1" a="1"/>
  <c r="N1338" i="1" s="1"/>
  <c r="K1338" i="1" a="1"/>
  <c r="K1338" i="1" s="1"/>
  <c r="L1338" i="1" a="1"/>
  <c r="L1338" i="1" s="1"/>
  <c r="O1337" i="1" a="1"/>
  <c r="O1337" i="1"/>
  <c r="I1336" i="1" a="1"/>
  <c r="I1336" i="1"/>
  <c r="M1336" i="1" a="1"/>
  <c r="M1336" i="1"/>
  <c r="P1334" i="1" a="1"/>
  <c r="P1334" i="1" s="1"/>
  <c r="H1338" i="1" a="1"/>
  <c r="H1338" i="1"/>
  <c r="G1338" i="1" a="1"/>
  <c r="G1338" i="1" s="1"/>
  <c r="M1337" i="1" a="1"/>
  <c r="M1337" i="1" s="1"/>
  <c r="H1336" i="1" a="1"/>
  <c r="H1336" i="1"/>
  <c r="L1337" i="1" a="1"/>
  <c r="L1337" i="1" s="1"/>
  <c r="I1337" i="1" a="1"/>
  <c r="I1337" i="1" s="1"/>
  <c r="F1336" i="1" a="1"/>
  <c r="F1336" i="1" s="1"/>
  <c r="N1334" i="1" a="1"/>
  <c r="N1334" i="1" s="1"/>
  <c r="F1338" i="1" a="1"/>
  <c r="F1338" i="1" s="1"/>
  <c r="J1337" i="1" a="1"/>
  <c r="J1337" i="1"/>
  <c r="Q1336" i="1" a="1"/>
  <c r="Q1336" i="1"/>
  <c r="L1336" i="1" a="1"/>
  <c r="L1336" i="1"/>
  <c r="H1337" i="1" a="1"/>
  <c r="H1337" i="1"/>
  <c r="P1336" i="1" a="1"/>
  <c r="P1336" i="1"/>
  <c r="Q1335" i="1" a="1"/>
  <c r="Q1335" i="1" s="1"/>
  <c r="K1335" i="1" a="1"/>
  <c r="K1335" i="1"/>
  <c r="N1335" i="1" a="1"/>
  <c r="N1335" i="1"/>
  <c r="O1336" i="1" a="1"/>
  <c r="O1336" i="1" s="1"/>
  <c r="K1336" i="1" a="1"/>
  <c r="K1336" i="1" s="1"/>
  <c r="H1335" i="1" a="1"/>
  <c r="H1335" i="1" s="1"/>
  <c r="P1337" i="1" a="1"/>
  <c r="P1337" i="1"/>
  <c r="M1326" i="1" a="1"/>
  <c r="M1326" i="1" s="1"/>
  <c r="N1332" i="1" a="1"/>
  <c r="N1332" i="1" s="1"/>
  <c r="K1332" i="1" a="1"/>
  <c r="K1332" i="1" s="1"/>
  <c r="Q1326" i="1" a="1"/>
  <c r="Q1326" i="1" s="1"/>
  <c r="J1332" i="1" a="1"/>
  <c r="J1332" i="1"/>
  <c r="N1326" i="1" a="1"/>
  <c r="N1326" i="1"/>
  <c r="G1332" i="1" a="1"/>
  <c r="G1332" i="1"/>
  <c r="H1332" i="1" a="1"/>
  <c r="H1332" i="1" s="1"/>
  <c r="L1332" i="1" a="1"/>
  <c r="L1332" i="1"/>
  <c r="F1333" i="1" a="1"/>
  <c r="F1333" i="1" s="1"/>
  <c r="I1332" i="1" a="1"/>
  <c r="I1332" i="1" s="1"/>
  <c r="F1332" i="1" a="1"/>
  <c r="F1332" i="1"/>
  <c r="O1326" i="1" a="1"/>
  <c r="O1326" i="1" s="1"/>
  <c r="M1333" i="1" a="1"/>
  <c r="M1333" i="1"/>
  <c r="M1334" i="1" a="1"/>
  <c r="M1334" i="1" s="1"/>
  <c r="L1334" i="1" a="1"/>
  <c r="L1334" i="1" s="1"/>
  <c r="K1334" i="1" a="1"/>
  <c r="K1334" i="1" s="1"/>
  <c r="J1334" i="1" a="1"/>
  <c r="J1334" i="1" s="1"/>
  <c r="N1333" i="1" a="1"/>
  <c r="N1333" i="1" s="1"/>
  <c r="G1333" i="1" a="1"/>
  <c r="G1333" i="1" s="1"/>
  <c r="I1334" i="1" a="1"/>
  <c r="I1334" i="1"/>
  <c r="H1334" i="1" a="1"/>
  <c r="H1334" i="1" s="1"/>
  <c r="Q1333" i="1" a="1"/>
  <c r="Q1333" i="1" s="1"/>
  <c r="I1333" i="1" a="1"/>
  <c r="I1333" i="1"/>
  <c r="P1333" i="1" a="1"/>
  <c r="P1333" i="1"/>
  <c r="G1334" i="1" a="1"/>
  <c r="G1334" i="1"/>
  <c r="F1334" i="1" a="1"/>
  <c r="F1334" i="1" s="1"/>
  <c r="P1332" i="1" a="1"/>
  <c r="P1332" i="1" s="1"/>
  <c r="O1333" i="1" a="1"/>
  <c r="O1333" i="1"/>
  <c r="L1333" i="1" a="1"/>
  <c r="L1333" i="1" s="1"/>
  <c r="M1332" i="1" a="1"/>
  <c r="M1332" i="1" s="1"/>
  <c r="K1333" i="1" a="1"/>
  <c r="K1333" i="1" s="1"/>
  <c r="J1333" i="1" a="1"/>
  <c r="J1333" i="1"/>
  <c r="P1326" i="1" a="1"/>
  <c r="P1326" i="1"/>
  <c r="H1333" i="1" a="1"/>
  <c r="H1333" i="1"/>
  <c r="Q1332" i="1" a="1"/>
  <c r="Q1332" i="1"/>
  <c r="O1332" i="1" a="1"/>
  <c r="O1332" i="1" s="1"/>
  <c r="Q1321" i="1" a="1"/>
  <c r="Q1321" i="1"/>
  <c r="O1321" i="1" a="1"/>
  <c r="O1321" i="1" s="1"/>
  <c r="P1324" i="1" a="1"/>
  <c r="P1324" i="1" s="1"/>
  <c r="P1321" i="1" a="1"/>
  <c r="P1321" i="1" s="1"/>
  <c r="N1323" i="1" a="1"/>
  <c r="N1323" i="1" s="1"/>
  <c r="L1326" i="1" a="1"/>
  <c r="L1326" i="1"/>
  <c r="K1326" i="1" a="1"/>
  <c r="K1326" i="1"/>
  <c r="G1326" i="1" a="1"/>
  <c r="G1326" i="1"/>
  <c r="Q1325" i="1" a="1"/>
  <c r="Q1325" i="1"/>
  <c r="M1324" i="1" a="1"/>
  <c r="M1324" i="1"/>
  <c r="L1324" i="1" a="1"/>
  <c r="L1324" i="1" s="1"/>
  <c r="H1323" i="1" a="1"/>
  <c r="H1323" i="1" s="1"/>
  <c r="M1321" i="1" a="1"/>
  <c r="M1321" i="1" s="1"/>
  <c r="N1324" i="1" a="1"/>
  <c r="N1324" i="1" s="1"/>
  <c r="L1321" i="1" a="1"/>
  <c r="L1321" i="1" s="1"/>
  <c r="I1324" i="1" a="1"/>
  <c r="I1324" i="1"/>
  <c r="N1321" i="1" a="1"/>
  <c r="N1321" i="1"/>
  <c r="O1325" i="1" a="1"/>
  <c r="O1325" i="1" s="1"/>
  <c r="H1321" i="1" a="1"/>
  <c r="H1321" i="1"/>
  <c r="J1325" i="1" a="1"/>
  <c r="J1325" i="1" s="1"/>
  <c r="M1323" i="1" a="1"/>
  <c r="M1323" i="1"/>
  <c r="K1324" i="1" a="1"/>
  <c r="K1324" i="1"/>
  <c r="P1323" i="1" a="1"/>
  <c r="P1323" i="1"/>
  <c r="N1325" i="1" a="1"/>
  <c r="N1325" i="1" s="1"/>
  <c r="G1323" i="1" a="1"/>
  <c r="G1323" i="1" s="1"/>
  <c r="H1325" i="1" a="1"/>
  <c r="H1325" i="1" s="1"/>
  <c r="G1325" i="1" a="1"/>
  <c r="G1325" i="1" s="1"/>
  <c r="J1326" i="1" a="1"/>
  <c r="J1326" i="1"/>
  <c r="I1326" i="1" a="1"/>
  <c r="I1326" i="1" s="1"/>
  <c r="H1326" i="1" a="1"/>
  <c r="H1326" i="1"/>
  <c r="F1326" i="1" a="1"/>
  <c r="F1326" i="1" s="1"/>
  <c r="J1321" i="1" a="1"/>
  <c r="J1321" i="1" s="1"/>
  <c r="P1325" i="1" a="1"/>
  <c r="P1325" i="1" s="1"/>
  <c r="M1325" i="1" a="1"/>
  <c r="M1325" i="1" s="1"/>
  <c r="K1325" i="1" a="1"/>
  <c r="K1325" i="1"/>
  <c r="I1325" i="1" a="1"/>
  <c r="I1325" i="1"/>
  <c r="O1324" i="1" a="1"/>
  <c r="O1324" i="1"/>
  <c r="G1324" i="1" a="1"/>
  <c r="G1324" i="1"/>
  <c r="F1323" i="1" a="1"/>
  <c r="F1323" i="1"/>
  <c r="H1324" i="1" a="1"/>
  <c r="H1324" i="1"/>
  <c r="L1325" i="1" a="1"/>
  <c r="L1325" i="1"/>
  <c r="F1325" i="1" a="1"/>
  <c r="F1325" i="1"/>
  <c r="K1323" i="1" a="1"/>
  <c r="K1323" i="1" s="1"/>
  <c r="Q1323" i="1" a="1"/>
  <c r="Q1323" i="1" s="1"/>
  <c r="Q1324" i="1" a="1"/>
  <c r="Q1324" i="1"/>
  <c r="J1324" i="1" a="1"/>
  <c r="J1324" i="1" s="1"/>
  <c r="L1323" i="1" a="1"/>
  <c r="L1323" i="1" s="1"/>
  <c r="K1321" i="1" a="1"/>
  <c r="K1321" i="1"/>
  <c r="F1324" i="1" a="1"/>
  <c r="F1324" i="1" s="1"/>
  <c r="I1321" i="1" a="1"/>
  <c r="I1321" i="1"/>
  <c r="O1323" i="1" a="1"/>
  <c r="O1323" i="1" s="1"/>
  <c r="J1323" i="1" a="1"/>
  <c r="J1323" i="1" s="1"/>
  <c r="I1323" i="1" a="1"/>
  <c r="I1323" i="1"/>
  <c r="F1319" i="1" a="1"/>
  <c r="F1319" i="1"/>
  <c r="O1317" i="1" a="1"/>
  <c r="O1317" i="1"/>
  <c r="P1320" i="1" a="1"/>
  <c r="P1320" i="1"/>
  <c r="K1319" i="1" a="1"/>
  <c r="K1319" i="1" s="1"/>
  <c r="N1319" i="1" a="1"/>
  <c r="N1319" i="1" s="1"/>
  <c r="N1318" i="1" a="1"/>
  <c r="N1318" i="1"/>
  <c r="K1318" i="1" a="1"/>
  <c r="K1318" i="1" s="1"/>
  <c r="I1318" i="1" a="1"/>
  <c r="I1318" i="1"/>
  <c r="H1320" i="1" a="1"/>
  <c r="H1320" i="1" s="1"/>
  <c r="J1319" i="1" a="1"/>
  <c r="J1319" i="1" s="1"/>
  <c r="L1318" i="1" a="1"/>
  <c r="L1318" i="1"/>
  <c r="M1317" i="1" a="1"/>
  <c r="M1317" i="1" s="1"/>
  <c r="N1317" i="1" a="1"/>
  <c r="N1317" i="1"/>
  <c r="O1320" i="1" a="1"/>
  <c r="O1320" i="1" s="1"/>
  <c r="G1320" i="1" a="1"/>
  <c r="G1320" i="1" s="1"/>
  <c r="O1319" i="1" a="1"/>
  <c r="O1319" i="1"/>
  <c r="H1319" i="1" a="1"/>
  <c r="H1319" i="1"/>
  <c r="H1318" i="1" a="1"/>
  <c r="H1318" i="1"/>
  <c r="P1318" i="1" a="1"/>
  <c r="P1318" i="1" s="1"/>
  <c r="F1320" i="1" a="1"/>
  <c r="F1320" i="1" s="1"/>
  <c r="M1319" i="1" a="1"/>
  <c r="M1319" i="1" s="1"/>
  <c r="F1318" i="1" a="1"/>
  <c r="F1318" i="1" s="1"/>
  <c r="G1321" i="1" a="1"/>
  <c r="G1321" i="1" s="1"/>
  <c r="N1320" i="1" a="1"/>
  <c r="N1320" i="1"/>
  <c r="Q1320" i="1" a="1"/>
  <c r="Q1320" i="1" s="1"/>
  <c r="I1320" i="1" a="1"/>
  <c r="I1320" i="1"/>
  <c r="M1318" i="1" a="1"/>
  <c r="M1318" i="1" s="1"/>
  <c r="J1318" i="1" a="1"/>
  <c r="J1318" i="1" s="1"/>
  <c r="F1321" i="1" a="1"/>
  <c r="F1321" i="1"/>
  <c r="L1319" i="1" a="1"/>
  <c r="L1319" i="1" s="1"/>
  <c r="G1319" i="1" a="1"/>
  <c r="G1319" i="1" s="1"/>
  <c r="M1320" i="1" a="1"/>
  <c r="M1320" i="1"/>
  <c r="Q1319" i="1" a="1"/>
  <c r="Q1319" i="1" s="1"/>
  <c r="P1317" i="1" a="1"/>
  <c r="P1317" i="1" s="1"/>
  <c r="L1320" i="1" a="1"/>
  <c r="L1320" i="1" s="1"/>
  <c r="K1320" i="1" a="1"/>
  <c r="K1320" i="1"/>
  <c r="O1318" i="1" a="1"/>
  <c r="O1318" i="1"/>
  <c r="J1320" i="1" a="1"/>
  <c r="J1320" i="1"/>
  <c r="P1319" i="1" a="1"/>
  <c r="P1319" i="1" s="1"/>
  <c r="Q1317" i="1" a="1"/>
  <c r="Q1317" i="1"/>
  <c r="I1319" i="1" a="1"/>
  <c r="I1319" i="1" s="1"/>
  <c r="Q1318" i="1" a="1"/>
  <c r="Q1318" i="1" s="1"/>
  <c r="G1318" i="1" a="1"/>
  <c r="G1318" i="1" s="1"/>
  <c r="L1317" i="1" a="1"/>
  <c r="L1317" i="1" s="1"/>
  <c r="K1317" i="1" a="1"/>
  <c r="K1317" i="1" s="1"/>
  <c r="J1317" i="1" a="1"/>
  <c r="J1317" i="1" s="1"/>
  <c r="F1317" i="1" a="1"/>
  <c r="F1317" i="1"/>
  <c r="I1317" i="1" a="1"/>
  <c r="I1317" i="1" s="1"/>
  <c r="H1317" i="1" a="1"/>
  <c r="H1317" i="1" s="1"/>
  <c r="G1317" i="1" a="1"/>
  <c r="G1317" i="1"/>
  <c r="Q1263" i="1" a="1"/>
  <c r="Q1263" i="1" s="1"/>
  <c r="O1263" i="1" a="1"/>
  <c r="O1263" i="1" s="1"/>
  <c r="P1263" i="1" a="1"/>
  <c r="P1263" i="1" s="1"/>
  <c r="N1263" i="1" a="1"/>
  <c r="N1263" i="1" s="1"/>
  <c r="J1260" i="1" a="1"/>
  <c r="J1260" i="1"/>
  <c r="I1260" i="1" a="1"/>
  <c r="I1260" i="1"/>
  <c r="M1263" i="1" a="1"/>
  <c r="M1263" i="1"/>
  <c r="Q1262" i="1" a="1"/>
  <c r="Q1262" i="1"/>
  <c r="O1262" i="1" a="1"/>
  <c r="O1262" i="1"/>
  <c r="F1260" i="1" a="1"/>
  <c r="F1260" i="1"/>
  <c r="O1259" i="1" a="1"/>
  <c r="O1259" i="1"/>
  <c r="M1261" i="1" a="1"/>
  <c r="M1261" i="1"/>
  <c r="G1262" i="1" a="1"/>
  <c r="G1262" i="1" s="1"/>
  <c r="N1260" i="1" a="1"/>
  <c r="N1260" i="1" s="1"/>
  <c r="H1260" i="1" a="1"/>
  <c r="H1260" i="1"/>
  <c r="G1263" i="1" a="1"/>
  <c r="G1263" i="1"/>
  <c r="P1261" i="1" a="1"/>
  <c r="P1261" i="1" s="1"/>
  <c r="M1260" i="1" a="1"/>
  <c r="M1260" i="1" s="1"/>
  <c r="P1260" i="1" a="1"/>
  <c r="P1260" i="1" s="1"/>
  <c r="P1262" i="1" a="1"/>
  <c r="P1262" i="1"/>
  <c r="K1260" i="1" a="1"/>
  <c r="K1260" i="1"/>
  <c r="N1261" i="1" a="1"/>
  <c r="N1261" i="1"/>
  <c r="Q1260" i="1" a="1"/>
  <c r="Q1260" i="1"/>
  <c r="Q1259" i="1" a="1"/>
  <c r="Q1259" i="1"/>
  <c r="I1263" i="1" a="1"/>
  <c r="I1263" i="1"/>
  <c r="L1261" i="1" a="1"/>
  <c r="L1261" i="1"/>
  <c r="N1262" i="1" a="1"/>
  <c r="N1262" i="1" s="1"/>
  <c r="I1262" i="1" a="1"/>
  <c r="I1262" i="1" s="1"/>
  <c r="G1261" i="1" a="1"/>
  <c r="G1261" i="1"/>
  <c r="P1259" i="1" a="1"/>
  <c r="P1259" i="1"/>
  <c r="F1262" i="1" a="1"/>
  <c r="F1262" i="1" s="1"/>
  <c r="K1263" i="1" a="1"/>
  <c r="K1263" i="1"/>
  <c r="L1263" i="1" a="1"/>
  <c r="L1263" i="1" s="1"/>
  <c r="H1261" i="1" a="1"/>
  <c r="H1261" i="1" s="1"/>
  <c r="L1262" i="1" a="1"/>
  <c r="L1262" i="1"/>
  <c r="J1263" i="1" a="1"/>
  <c r="J1263" i="1"/>
  <c r="H1262" i="1" a="1"/>
  <c r="H1262" i="1"/>
  <c r="M1262" i="1" a="1"/>
  <c r="M1262" i="1"/>
  <c r="J1262" i="1" a="1"/>
  <c r="J1262" i="1"/>
  <c r="J1261" i="1" a="1"/>
  <c r="J1261" i="1"/>
  <c r="O1260" i="1" a="1"/>
  <c r="O1260" i="1" s="1"/>
  <c r="L1260" i="1" a="1"/>
  <c r="L1260" i="1"/>
  <c r="G1260" i="1" a="1"/>
  <c r="G1260" i="1" s="1"/>
  <c r="K1261" i="1" a="1"/>
  <c r="K1261" i="1"/>
  <c r="I1261" i="1" a="1"/>
  <c r="I1261" i="1"/>
  <c r="H1263" i="1" a="1"/>
  <c r="H1263" i="1" s="1"/>
  <c r="F1263" i="1" a="1"/>
  <c r="F1263" i="1" s="1"/>
  <c r="K1262" i="1" a="1"/>
  <c r="K1262" i="1" s="1"/>
  <c r="Q1261" i="1" a="1"/>
  <c r="Q1261" i="1" s="1"/>
  <c r="O1261" i="1" a="1"/>
  <c r="O1261" i="1"/>
  <c r="F1261" i="1" a="1"/>
  <c r="F1261" i="1"/>
  <c r="O1256" i="1" a="1"/>
  <c r="O1256" i="1"/>
  <c r="N1255" i="1" a="1"/>
  <c r="N1255" i="1"/>
  <c r="F1256" i="1" a="1"/>
  <c r="F1256" i="1" s="1"/>
  <c r="Q1256" i="1" a="1"/>
  <c r="Q1256" i="1" s="1"/>
  <c r="M1256" i="1" a="1"/>
  <c r="M1256" i="1" s="1"/>
  <c r="J1258" i="1" a="1"/>
  <c r="J1258" i="1" s="1"/>
  <c r="I1258" i="1" a="1"/>
  <c r="I1258" i="1"/>
  <c r="H1258" i="1" a="1"/>
  <c r="H1258" i="1"/>
  <c r="J1256" i="1" a="1"/>
  <c r="J1256" i="1"/>
  <c r="N1259" i="1" a="1"/>
  <c r="N1259" i="1" s="1"/>
  <c r="H1256" i="1" a="1"/>
  <c r="H1256" i="1" s="1"/>
  <c r="H1259" i="1" a="1"/>
  <c r="H1259" i="1" s="1"/>
  <c r="M1259" i="1" a="1"/>
  <c r="M1259" i="1" s="1"/>
  <c r="L1259" i="1" a="1"/>
  <c r="L1259" i="1"/>
  <c r="G1258" i="1" a="1"/>
  <c r="G1258" i="1"/>
  <c r="K1259" i="1" a="1"/>
  <c r="K1259" i="1"/>
  <c r="M1255" i="1" a="1"/>
  <c r="M1255" i="1" s="1"/>
  <c r="G1259" i="1" a="1"/>
  <c r="G1259" i="1" s="1"/>
  <c r="G1257" i="1" a="1"/>
  <c r="G1257" i="1" s="1"/>
  <c r="I1256" i="1" a="1"/>
  <c r="I1256" i="1" s="1"/>
  <c r="J1255" i="1" a="1"/>
  <c r="J1255" i="1" s="1"/>
  <c r="F1258" i="1" a="1"/>
  <c r="F1258" i="1"/>
  <c r="P1257" i="1" a="1"/>
  <c r="P1257" i="1"/>
  <c r="K1255" i="1" a="1"/>
  <c r="K1255" i="1"/>
  <c r="J1259" i="1" a="1"/>
  <c r="J1259" i="1" s="1"/>
  <c r="P1258" i="1" a="1"/>
  <c r="P1258" i="1" s="1"/>
  <c r="F1257" i="1" a="1"/>
  <c r="F1257" i="1" s="1"/>
  <c r="O1258" i="1" a="1"/>
  <c r="O1258" i="1" s="1"/>
  <c r="N1258" i="1" a="1"/>
  <c r="N1258" i="1" s="1"/>
  <c r="N1257" i="1" a="1"/>
  <c r="N1257" i="1" s="1"/>
  <c r="I1255" i="1" a="1"/>
  <c r="I1255" i="1"/>
  <c r="I1257" i="1" a="1"/>
  <c r="I1257" i="1" s="1"/>
  <c r="L1255" i="1" a="1"/>
  <c r="L1255" i="1"/>
  <c r="P1255" i="1" a="1"/>
  <c r="P1255" i="1" s="1"/>
  <c r="I1259" i="1" a="1"/>
  <c r="I1259" i="1" s="1"/>
  <c r="F1259" i="1" a="1"/>
  <c r="F1259" i="1" s="1"/>
  <c r="Q1258" i="1" a="1"/>
  <c r="Q1258" i="1"/>
  <c r="M1258" i="1" a="1"/>
  <c r="M1258" i="1" s="1"/>
  <c r="L1258" i="1" a="1"/>
  <c r="L1258" i="1"/>
  <c r="K1258" i="1" a="1"/>
  <c r="K1258" i="1" s="1"/>
  <c r="Q1257" i="1" a="1"/>
  <c r="Q1257" i="1" s="1"/>
  <c r="O1255" i="1" a="1"/>
  <c r="O1255" i="1" s="1"/>
  <c r="O1257" i="1" a="1"/>
  <c r="O1257" i="1"/>
  <c r="M1257" i="1" a="1"/>
  <c r="M1257" i="1"/>
  <c r="L1257" i="1" a="1"/>
  <c r="L1257" i="1" s="1"/>
  <c r="K1257" i="1" a="1"/>
  <c r="K1257" i="1" s="1"/>
  <c r="G1256" i="1" a="1"/>
  <c r="G1256" i="1"/>
  <c r="L1256" i="1" a="1"/>
  <c r="L1256" i="1" s="1"/>
  <c r="H1257" i="1" a="1"/>
  <c r="H1257" i="1" s="1"/>
  <c r="H1255" i="1" a="1"/>
  <c r="H1255" i="1" s="1"/>
  <c r="P1256" i="1" a="1"/>
  <c r="P1256" i="1"/>
  <c r="N1256" i="1" a="1"/>
  <c r="N1256" i="1"/>
  <c r="K1256" i="1" a="1"/>
  <c r="K1256" i="1" s="1"/>
  <c r="Q1255" i="1" a="1"/>
  <c r="Q1255" i="1"/>
  <c r="J1257" i="1" a="1"/>
  <c r="J1257" i="1" s="1"/>
  <c r="I1254" i="1" a="1"/>
  <c r="I1254" i="1"/>
  <c r="G1254" i="1" a="1"/>
  <c r="G1254" i="1" s="1"/>
  <c r="O1253" i="1" a="1"/>
  <c r="O1253" i="1" s="1"/>
  <c r="Q1253" i="1" a="1"/>
  <c r="Q1253" i="1"/>
  <c r="K1254" i="1" a="1"/>
  <c r="K1254" i="1" s="1"/>
  <c r="F1255" i="1" a="1"/>
  <c r="F1255" i="1" s="1"/>
  <c r="G1255" i="1" a="1"/>
  <c r="G1255" i="1"/>
  <c r="Q1254" i="1" a="1"/>
  <c r="Q1254" i="1" s="1"/>
  <c r="P1254" i="1" a="1"/>
  <c r="P1254" i="1" s="1"/>
  <c r="O1254" i="1" a="1"/>
  <c r="O1254" i="1" s="1"/>
  <c r="N1254" i="1" a="1"/>
  <c r="N1254" i="1"/>
  <c r="J1254" i="1" a="1"/>
  <c r="J1254" i="1"/>
  <c r="M1254" i="1" a="1"/>
  <c r="M1254" i="1"/>
  <c r="F1254" i="1" a="1"/>
  <c r="F1254" i="1"/>
  <c r="L1254" i="1" a="1"/>
  <c r="L1254" i="1"/>
  <c r="H1254" i="1" a="1"/>
  <c r="H1254" i="1" s="1"/>
  <c r="P1253" i="1" a="1"/>
  <c r="P1253" i="1"/>
  <c r="N1253" i="1" a="1"/>
  <c r="N1253" i="1" s="1"/>
  <c r="I1250" i="1" a="1"/>
  <c r="I1250" i="1" s="1"/>
  <c r="K1250" i="1" a="1"/>
  <c r="K1250" i="1"/>
  <c r="L1251" i="1" a="1"/>
  <c r="L1251" i="1" s="1"/>
  <c r="I1251" i="1" a="1"/>
  <c r="I1251" i="1" s="1"/>
  <c r="F1251" i="1" a="1"/>
  <c r="F1251" i="1" s="1"/>
  <c r="L1250" i="1" a="1"/>
  <c r="L1250" i="1" s="1"/>
  <c r="Q1249" i="1" a="1"/>
  <c r="Q1249" i="1"/>
  <c r="J1250" i="1" a="1"/>
  <c r="J1250" i="1"/>
  <c r="F1252" i="1" a="1"/>
  <c r="F1252" i="1"/>
  <c r="M1251" i="1" a="1"/>
  <c r="M1251" i="1"/>
  <c r="J1251" i="1" a="1"/>
  <c r="J1251" i="1"/>
  <c r="G1251" i="1" a="1"/>
  <c r="G1251" i="1"/>
  <c r="N1250" i="1" a="1"/>
  <c r="N1250" i="1" s="1"/>
  <c r="I1253" i="1" a="1"/>
  <c r="I1253" i="1" s="1"/>
  <c r="M1253" i="1" a="1"/>
  <c r="M1253" i="1" s="1"/>
  <c r="K1251" i="1" a="1"/>
  <c r="K1251" i="1" s="1"/>
  <c r="J1252" i="1" a="1"/>
  <c r="J1252" i="1" s="1"/>
  <c r="O1250" i="1" a="1"/>
  <c r="O1250" i="1" s="1"/>
  <c r="N1251" i="1" a="1"/>
  <c r="N1251" i="1" s="1"/>
  <c r="H1252" i="1" a="1"/>
  <c r="H1252" i="1" s="1"/>
  <c r="F1250" i="1" a="1"/>
  <c r="F1250" i="1" s="1"/>
  <c r="L1253" i="1" a="1"/>
  <c r="L1253" i="1"/>
  <c r="N1252" i="1" a="1"/>
  <c r="N1252" i="1" s="1"/>
  <c r="K1253" i="1" a="1"/>
  <c r="K1253" i="1" s="1"/>
  <c r="J1253" i="1" a="1"/>
  <c r="J1253" i="1"/>
  <c r="H1253" i="1" a="1"/>
  <c r="H1253" i="1" s="1"/>
  <c r="G1253" i="1" a="1"/>
  <c r="G1253" i="1"/>
  <c r="L1252" i="1" a="1"/>
  <c r="L1252" i="1" s="1"/>
  <c r="Q1250" i="1" a="1"/>
  <c r="Q1250" i="1" s="1"/>
  <c r="F1253" i="1" a="1"/>
  <c r="F1253" i="1"/>
  <c r="Q1252" i="1" a="1"/>
  <c r="Q1252" i="1" s="1"/>
  <c r="P1252" i="1" a="1"/>
  <c r="P1252" i="1" s="1"/>
  <c r="O1252" i="1" a="1"/>
  <c r="O1252" i="1"/>
  <c r="M1252" i="1" a="1"/>
  <c r="M1252" i="1"/>
  <c r="P1250" i="1" a="1"/>
  <c r="P1250" i="1" s="1"/>
  <c r="G1250" i="1" a="1"/>
  <c r="G1250" i="1"/>
  <c r="M1250" i="1" a="1"/>
  <c r="M1250" i="1"/>
  <c r="I1252" i="1" a="1"/>
  <c r="I1252" i="1" s="1"/>
  <c r="H1251" i="1" a="1"/>
  <c r="H1251" i="1" s="1"/>
  <c r="G1252" i="1" a="1"/>
  <c r="G1252" i="1"/>
  <c r="H1250" i="1" a="1"/>
  <c r="H1250" i="1" s="1"/>
  <c r="K1252" i="1" a="1"/>
  <c r="K1252" i="1"/>
  <c r="Q1251" i="1" a="1"/>
  <c r="Q1251" i="1" s="1"/>
  <c r="P1251" i="1" a="1"/>
  <c r="P1251" i="1"/>
  <c r="O1251" i="1" a="1"/>
  <c r="O1251" i="1" s="1"/>
  <c r="L1249" i="1" a="1"/>
  <c r="L1249" i="1" s="1"/>
  <c r="K1249" i="1" a="1"/>
  <c r="K1249" i="1" s="1"/>
  <c r="J1249" i="1" a="1"/>
  <c r="J1249" i="1"/>
  <c r="P1248" i="1" a="1"/>
  <c r="P1248" i="1" s="1"/>
  <c r="H1248" i="1" a="1"/>
  <c r="H1248" i="1" s="1"/>
  <c r="I1249" i="1" a="1"/>
  <c r="I1249" i="1" s="1"/>
  <c r="I1248" i="1" a="1"/>
  <c r="I1248" i="1"/>
  <c r="N1248" i="1" a="1"/>
  <c r="N1248" i="1" s="1"/>
  <c r="P1247" i="1" a="1"/>
  <c r="P1247" i="1" s="1"/>
  <c r="H1249" i="1" a="1"/>
  <c r="H1249" i="1"/>
  <c r="L1248" i="1" a="1"/>
  <c r="L1248" i="1" s="1"/>
  <c r="O1248" i="1" a="1"/>
  <c r="O1248" i="1" s="1"/>
  <c r="M1248" i="1" a="1"/>
  <c r="M1248" i="1"/>
  <c r="G1248" i="1" a="1"/>
  <c r="G1248" i="1" s="1"/>
  <c r="K1248" i="1" a="1"/>
  <c r="K1248" i="1" s="1"/>
  <c r="J1248" i="1" a="1"/>
  <c r="J1248" i="1" s="1"/>
  <c r="Q1247" i="1" a="1"/>
  <c r="Q1247" i="1" s="1"/>
  <c r="Q1248" i="1" a="1"/>
  <c r="Q1248" i="1"/>
  <c r="F1248" i="1" a="1"/>
  <c r="F1248" i="1" s="1"/>
  <c r="G1249" i="1" a="1"/>
  <c r="G1249" i="1"/>
  <c r="F1249" i="1" a="1"/>
  <c r="F1249" i="1" s="1"/>
  <c r="P1249" i="1" a="1"/>
  <c r="P1249" i="1"/>
  <c r="O1249" i="1" a="1"/>
  <c r="O1249" i="1" s="1"/>
  <c r="N1249" i="1" a="1"/>
  <c r="N1249" i="1" s="1"/>
  <c r="M1249" i="1" a="1"/>
  <c r="M1249" i="1"/>
  <c r="H1245" i="1" a="1"/>
  <c r="H1245" i="1" s="1"/>
  <c r="M1244" i="1" a="1"/>
  <c r="M1244" i="1"/>
  <c r="O1246" i="1" a="1"/>
  <c r="O1246" i="1"/>
  <c r="Q1246" i="1" a="1"/>
  <c r="Q1246" i="1" s="1"/>
  <c r="G1246" i="1" a="1"/>
  <c r="G1246" i="1" s="1"/>
  <c r="F1246" i="1" a="1"/>
  <c r="F1246" i="1" s="1"/>
  <c r="O1247" i="1" a="1"/>
  <c r="O1247" i="1" s="1"/>
  <c r="N1247" i="1" a="1"/>
  <c r="N1247" i="1" s="1"/>
  <c r="M1247" i="1" a="1"/>
  <c r="M1247" i="1" s="1"/>
  <c r="L1247" i="1" a="1"/>
  <c r="L1247" i="1" s="1"/>
  <c r="N1244" i="1" a="1"/>
  <c r="N1244" i="1" s="1"/>
  <c r="K1247" i="1" a="1"/>
  <c r="K1247" i="1"/>
  <c r="G1247" i="1" a="1"/>
  <c r="G1247" i="1" s="1"/>
  <c r="J1246" i="1" a="1"/>
  <c r="J1246" i="1" s="1"/>
  <c r="P1244" i="1" a="1"/>
  <c r="P1244" i="1" s="1"/>
  <c r="G1244" i="1" a="1"/>
  <c r="G1244" i="1"/>
  <c r="F1244" i="1" a="1"/>
  <c r="F1244" i="1"/>
  <c r="M1246" i="1" a="1"/>
  <c r="M1246" i="1"/>
  <c r="J1247" i="1" a="1"/>
  <c r="J1247" i="1"/>
  <c r="H1247" i="1" a="1"/>
  <c r="H1247" i="1"/>
  <c r="F1247" i="1" a="1"/>
  <c r="F1247" i="1" s="1"/>
  <c r="K1245" i="1" a="1"/>
  <c r="K1245" i="1" s="1"/>
  <c r="L1244" i="1" a="1"/>
  <c r="L1244" i="1" s="1"/>
  <c r="L1245" i="1" a="1"/>
  <c r="L1245" i="1"/>
  <c r="J1244" i="1" a="1"/>
  <c r="J1244" i="1" s="1"/>
  <c r="K1246" i="1" a="1"/>
  <c r="K1246" i="1" s="1"/>
  <c r="I1245" i="1" a="1"/>
  <c r="I1245" i="1" s="1"/>
  <c r="K1244" i="1" a="1"/>
  <c r="K1244" i="1" s="1"/>
  <c r="O1245" i="1" a="1"/>
  <c r="O1245" i="1" s="1"/>
  <c r="M1245" i="1" a="1"/>
  <c r="M1245" i="1"/>
  <c r="L1246" i="1" a="1"/>
  <c r="L1246" i="1"/>
  <c r="I1247" i="1" a="1"/>
  <c r="I1247" i="1"/>
  <c r="N1246" i="1" a="1"/>
  <c r="N1246" i="1"/>
  <c r="Q1245" i="1" a="1"/>
  <c r="Q1245" i="1" s="1"/>
  <c r="P1245" i="1" a="1"/>
  <c r="P1245" i="1"/>
  <c r="J1245" i="1" a="1"/>
  <c r="J1245" i="1" s="1"/>
  <c r="N1245" i="1" a="1"/>
  <c r="N1245" i="1" s="1"/>
  <c r="F1245" i="1" a="1"/>
  <c r="F1245" i="1" s="1"/>
  <c r="Q1244" i="1" a="1"/>
  <c r="Q1244" i="1" s="1"/>
  <c r="H1244" i="1" a="1"/>
  <c r="H1244" i="1" s="1"/>
  <c r="O1244" i="1" a="1"/>
  <c r="O1244" i="1" s="1"/>
  <c r="I1244" i="1" a="1"/>
  <c r="I1244" i="1" s="1"/>
  <c r="P1246" i="1" a="1"/>
  <c r="P1246" i="1" s="1"/>
  <c r="I1246" i="1" a="1"/>
  <c r="I1246" i="1"/>
  <c r="H1246" i="1" a="1"/>
  <c r="H1246" i="1"/>
  <c r="G1245" i="1" a="1"/>
  <c r="G1245" i="1"/>
  <c r="Q1243" i="1" a="1"/>
  <c r="Q1243" i="1"/>
  <c r="P1243" i="1" a="1"/>
  <c r="P1243" i="1"/>
  <c r="L1243" i="1" a="1"/>
  <c r="L1243" i="1" s="1"/>
  <c r="I1243" i="1" a="1"/>
  <c r="I1243" i="1"/>
  <c r="M1243" i="1" a="1"/>
  <c r="M1243" i="1" s="1"/>
  <c r="N1243" i="1" a="1"/>
  <c r="N1243" i="1" s="1"/>
  <c r="O1243" i="1" a="1"/>
  <c r="O1243" i="1"/>
  <c r="K1243" i="1" a="1"/>
  <c r="K1243" i="1" s="1"/>
  <c r="J1243" i="1" a="1"/>
  <c r="J1243" i="1" s="1"/>
  <c r="Q1240" i="1" a="1"/>
  <c r="Q1240" i="1" s="1"/>
  <c r="H1241" i="1" a="1"/>
  <c r="H1241" i="1" s="1"/>
  <c r="G1241" i="1" a="1"/>
  <c r="G1241" i="1"/>
  <c r="P1240" i="1" a="1"/>
  <c r="P1240" i="1"/>
  <c r="M1240" i="1" a="1"/>
  <c r="M1240" i="1"/>
  <c r="N1242" i="1" a="1"/>
  <c r="N1242" i="1"/>
  <c r="K1241" i="1" a="1"/>
  <c r="K1241" i="1"/>
  <c r="M1241" i="1" a="1"/>
  <c r="M1241" i="1"/>
  <c r="Q1241" i="1" a="1"/>
  <c r="Q1241" i="1" s="1"/>
  <c r="H1243" i="1" a="1"/>
  <c r="H1243" i="1" s="1"/>
  <c r="O1241" i="1" a="1"/>
  <c r="O1241" i="1" s="1"/>
  <c r="L1242" i="1" a="1"/>
  <c r="L1242" i="1" s="1"/>
  <c r="K1242" i="1" a="1"/>
  <c r="K1242" i="1"/>
  <c r="G1243" i="1" a="1"/>
  <c r="G1243" i="1" s="1"/>
  <c r="P1242" i="1" a="1"/>
  <c r="P1242" i="1" s="1"/>
  <c r="L1240" i="1" a="1"/>
  <c r="L1240" i="1" s="1"/>
  <c r="I1242" i="1" a="1"/>
  <c r="I1242" i="1"/>
  <c r="J1241" i="1" a="1"/>
  <c r="J1241" i="1"/>
  <c r="Q1242" i="1" a="1"/>
  <c r="Q1242" i="1"/>
  <c r="I1241" i="1" a="1"/>
  <c r="I1241" i="1"/>
  <c r="F1241" i="1" a="1"/>
  <c r="F1241" i="1"/>
  <c r="G1242" i="1" a="1"/>
  <c r="G1242" i="1"/>
  <c r="O1240" i="1" a="1"/>
  <c r="O1240" i="1"/>
  <c r="N1240" i="1" a="1"/>
  <c r="N1240" i="1" s="1"/>
  <c r="F1243" i="1" a="1"/>
  <c r="F1243" i="1" s="1"/>
  <c r="O1242" i="1" a="1"/>
  <c r="O1242" i="1" s="1"/>
  <c r="M1242" i="1" a="1"/>
  <c r="M1242" i="1"/>
  <c r="J1242" i="1" a="1"/>
  <c r="J1242" i="1"/>
  <c r="H1242" i="1" a="1"/>
  <c r="H1242" i="1"/>
  <c r="L1241" i="1" a="1"/>
  <c r="L1241" i="1" s="1"/>
  <c r="F1242" i="1" a="1"/>
  <c r="F1242" i="1" s="1"/>
  <c r="P1241" i="1" a="1"/>
  <c r="P1241" i="1" s="1"/>
  <c r="N1241" i="1" a="1"/>
  <c r="N1241" i="1" s="1"/>
  <c r="N1238" i="1" a="1"/>
  <c r="N1238" i="1" s="1"/>
  <c r="F1238" i="1" a="1"/>
  <c r="F1238" i="1"/>
  <c r="M1237" i="1" a="1"/>
  <c r="M1237" i="1"/>
  <c r="F1240" i="1" a="1"/>
  <c r="F1240" i="1"/>
  <c r="K1239" i="1" a="1"/>
  <c r="K1239" i="1" s="1"/>
  <c r="K1238" i="1" a="1"/>
  <c r="K1238" i="1" s="1"/>
  <c r="Q1238" i="1" a="1"/>
  <c r="Q1238" i="1" s="1"/>
  <c r="O1239" i="1" a="1"/>
  <c r="O1239" i="1" s="1"/>
  <c r="J1239" i="1" a="1"/>
  <c r="J1239" i="1" s="1"/>
  <c r="P1238" i="1" a="1"/>
  <c r="P1238" i="1" s="1"/>
  <c r="I1238" i="1" a="1"/>
  <c r="I1238" i="1" s="1"/>
  <c r="H1238" i="1" a="1"/>
  <c r="H1238" i="1" s="1"/>
  <c r="I1239" i="1" a="1"/>
  <c r="I1239" i="1" s="1"/>
  <c r="G1238" i="1" a="1"/>
  <c r="G1238" i="1" s="1"/>
  <c r="K1237" i="1" a="1"/>
  <c r="K1237" i="1" s="1"/>
  <c r="G1239" i="1" a="1"/>
  <c r="G1239" i="1" s="1"/>
  <c r="F1239" i="1" a="1"/>
  <c r="F1239" i="1"/>
  <c r="Q1237" i="1" a="1"/>
  <c r="Q1237" i="1"/>
  <c r="K1240" i="1" a="1"/>
  <c r="K1240" i="1"/>
  <c r="J1238" i="1" a="1"/>
  <c r="J1238" i="1"/>
  <c r="N1237" i="1" a="1"/>
  <c r="N1237" i="1" s="1"/>
  <c r="P1237" i="1" a="1"/>
  <c r="P1237" i="1" s="1"/>
  <c r="J1240" i="1" a="1"/>
  <c r="J1240" i="1"/>
  <c r="Q1239" i="1" a="1"/>
  <c r="Q1239" i="1"/>
  <c r="N1239" i="1" a="1"/>
  <c r="N1239" i="1" s="1"/>
  <c r="J1237" i="1" a="1"/>
  <c r="J1237" i="1"/>
  <c r="L1239" i="1" a="1"/>
  <c r="L1239" i="1"/>
  <c r="L1238" i="1" a="1"/>
  <c r="L1238" i="1"/>
  <c r="I1240" i="1" a="1"/>
  <c r="I1240" i="1"/>
  <c r="H1240" i="1" a="1"/>
  <c r="H1240" i="1"/>
  <c r="L1237" i="1" a="1"/>
  <c r="L1237" i="1"/>
  <c r="G1240" i="1" a="1"/>
  <c r="G1240" i="1"/>
  <c r="M1239" i="1" a="1"/>
  <c r="M1239" i="1"/>
  <c r="P1239" i="1" a="1"/>
  <c r="P1239" i="1"/>
  <c r="M1238" i="1" a="1"/>
  <c r="M1238" i="1" s="1"/>
  <c r="O1237" i="1" a="1"/>
  <c r="O1237" i="1"/>
  <c r="H1239" i="1" a="1"/>
  <c r="H1239" i="1" s="1"/>
  <c r="O1238" i="1" a="1"/>
  <c r="O1238" i="1"/>
  <c r="N1233" i="1" a="1"/>
  <c r="N1233" i="1" s="1"/>
  <c r="K1233" i="1" a="1"/>
  <c r="K1233" i="1" s="1"/>
  <c r="M1232" i="1" a="1"/>
  <c r="M1232" i="1"/>
  <c r="O1232" i="1" a="1"/>
  <c r="O1232" i="1"/>
  <c r="K1232" i="1" a="1"/>
  <c r="K1232" i="1"/>
  <c r="G1233" i="1" a="1"/>
  <c r="G1233" i="1"/>
  <c r="H1235" i="1" a="1"/>
  <c r="H1235" i="1"/>
  <c r="F1235" i="1" a="1"/>
  <c r="F1235" i="1"/>
  <c r="Q1234" i="1" a="1"/>
  <c r="Q1234" i="1"/>
  <c r="O1234" i="1" a="1"/>
  <c r="O1234" i="1"/>
  <c r="H1234" i="1" a="1"/>
  <c r="H1234" i="1"/>
  <c r="H1233" i="1" a="1"/>
  <c r="H1233" i="1"/>
  <c r="F1233" i="1" a="1"/>
  <c r="F1233" i="1" s="1"/>
  <c r="I1236" i="1" a="1"/>
  <c r="I1236" i="1"/>
  <c r="H1236" i="1" a="1"/>
  <c r="H1236" i="1" s="1"/>
  <c r="J1235" i="1" a="1"/>
  <c r="J1235" i="1"/>
  <c r="K1234" i="1" a="1"/>
  <c r="K1234" i="1" s="1"/>
  <c r="I1235" i="1" a="1"/>
  <c r="I1235" i="1" s="1"/>
  <c r="P1233" i="1" a="1"/>
  <c r="P1233" i="1" s="1"/>
  <c r="J1233" i="1" a="1"/>
  <c r="J1233" i="1" s="1"/>
  <c r="N1232" i="1" a="1"/>
  <c r="N1232" i="1" s="1"/>
  <c r="L1232" i="1" a="1"/>
  <c r="L1232" i="1" s="1"/>
  <c r="G1236" i="1" a="1"/>
  <c r="G1236" i="1"/>
  <c r="G1235" i="1" a="1"/>
  <c r="G1235" i="1"/>
  <c r="G1234" i="1" a="1"/>
  <c r="G1234" i="1"/>
  <c r="I1233" i="1" a="1"/>
  <c r="I1233" i="1" s="1"/>
  <c r="Q1233" i="1" a="1"/>
  <c r="Q1233" i="1"/>
  <c r="I1232" i="1" a="1"/>
  <c r="I1232" i="1" s="1"/>
  <c r="P1232" i="1" a="1"/>
  <c r="P1232" i="1" s="1"/>
  <c r="O1236" i="1" a="1"/>
  <c r="O1236" i="1"/>
  <c r="M1233" i="1" a="1"/>
  <c r="M1233" i="1"/>
  <c r="L1233" i="1" a="1"/>
  <c r="L1233" i="1" s="1"/>
  <c r="I1237" i="1" a="1"/>
  <c r="I1237" i="1" s="1"/>
  <c r="H1237" i="1" a="1"/>
  <c r="H1237" i="1" s="1"/>
  <c r="G1237" i="1" a="1"/>
  <c r="G1237" i="1" s="1"/>
  <c r="F1234" i="1" a="1"/>
  <c r="F1234" i="1" s="1"/>
  <c r="Q1236" i="1" a="1"/>
  <c r="Q1236" i="1" s="1"/>
  <c r="Q1235" i="1" a="1"/>
  <c r="Q1235" i="1"/>
  <c r="L1235" i="1" a="1"/>
  <c r="L1235" i="1"/>
  <c r="O1233" i="1" a="1"/>
  <c r="O1233" i="1"/>
  <c r="G1232" i="1" a="1"/>
  <c r="G1232" i="1" s="1"/>
  <c r="P1234" i="1" a="1"/>
  <c r="P1234" i="1" s="1"/>
  <c r="F1237" i="1" a="1"/>
  <c r="F1237" i="1" s="1"/>
  <c r="H1232" i="1" a="1"/>
  <c r="H1232" i="1" s="1"/>
  <c r="P1236" i="1" a="1"/>
  <c r="P1236" i="1" s="1"/>
  <c r="J1232" i="1" a="1"/>
  <c r="J1232" i="1"/>
  <c r="J1236" i="1" a="1"/>
  <c r="J1236" i="1"/>
  <c r="K1235" i="1" a="1"/>
  <c r="K1235" i="1"/>
  <c r="Q1232" i="1" a="1"/>
  <c r="Q1232" i="1"/>
  <c r="L1234" i="1" a="1"/>
  <c r="L1234" i="1"/>
  <c r="N1236" i="1" a="1"/>
  <c r="N1236" i="1"/>
  <c r="M1236" i="1" a="1"/>
  <c r="M1236" i="1"/>
  <c r="L1236" i="1" a="1"/>
  <c r="L1236" i="1"/>
  <c r="K1236" i="1" a="1"/>
  <c r="K1236" i="1"/>
  <c r="F1236" i="1" a="1"/>
  <c r="F1236" i="1"/>
  <c r="P1235" i="1" a="1"/>
  <c r="P1235" i="1" s="1"/>
  <c r="O1235" i="1" a="1"/>
  <c r="O1235" i="1" s="1"/>
  <c r="N1235" i="1" a="1"/>
  <c r="N1235" i="1"/>
  <c r="M1235" i="1" a="1"/>
  <c r="M1235" i="1"/>
  <c r="N1234" i="1" a="1"/>
  <c r="N1234" i="1"/>
  <c r="F1232" i="1" a="1"/>
  <c r="F1232" i="1" s="1"/>
  <c r="I1234" i="1" a="1"/>
  <c r="I1234" i="1" s="1"/>
  <c r="M1234" i="1" a="1"/>
  <c r="M1234" i="1" s="1"/>
  <c r="J1234" i="1" a="1"/>
  <c r="J1234" i="1" s="1"/>
  <c r="G1447" i="1" a="1"/>
  <c r="G1447" i="1" s="1"/>
  <c r="O1446" i="1" a="1"/>
  <c r="O1446" i="1" s="1"/>
  <c r="J1444" i="1" a="1"/>
  <c r="J1444" i="1"/>
  <c r="N1445" i="1" a="1"/>
  <c r="N1445" i="1"/>
  <c r="Q1443" i="1" a="1"/>
  <c r="Q1443" i="1"/>
  <c r="L1446" i="1" a="1"/>
  <c r="L1446" i="1" s="1"/>
  <c r="F1447" i="1" a="1"/>
  <c r="F1447" i="1" s="1"/>
  <c r="Q1444" i="1" a="1"/>
  <c r="Q1444" i="1" s="1"/>
  <c r="F1444" i="1" a="1"/>
  <c r="F1444" i="1" s="1"/>
  <c r="G1442" i="1" a="1"/>
  <c r="G1442" i="1"/>
  <c r="O1444" i="1" a="1"/>
  <c r="O1444" i="1"/>
  <c r="N1444" i="1" a="1"/>
  <c r="N1444" i="1" s="1"/>
  <c r="J1446" i="1" a="1"/>
  <c r="J1446" i="1" s="1"/>
  <c r="G1446" i="1" a="1"/>
  <c r="G1446" i="1" s="1"/>
  <c r="F1445" i="1" a="1"/>
  <c r="F1445" i="1" s="1"/>
  <c r="K1442" i="1" a="1"/>
  <c r="K1442" i="1" s="1"/>
  <c r="O1445" i="1" a="1"/>
  <c r="O1445" i="1" s="1"/>
  <c r="H1444" i="1" a="1"/>
  <c r="H1444" i="1"/>
  <c r="N1442" i="1" a="1"/>
  <c r="N1442" i="1" s="1"/>
  <c r="O1443" i="1" a="1"/>
  <c r="O1443" i="1"/>
  <c r="F1446" i="1" a="1"/>
  <c r="F1446" i="1"/>
  <c r="N1443" i="1" a="1"/>
  <c r="N1443" i="1" s="1"/>
  <c r="Q1445" i="1" a="1"/>
  <c r="Q1445" i="1"/>
  <c r="P1444" i="1" a="1"/>
  <c r="P1444" i="1" s="1"/>
  <c r="K1444" i="1" a="1"/>
  <c r="K1444" i="1" s="1"/>
  <c r="Q1441" i="1" a="1"/>
  <c r="Q1441" i="1"/>
  <c r="H1447" i="1" a="1"/>
  <c r="H1447" i="1"/>
  <c r="N1446" i="1" a="1"/>
  <c r="N1446" i="1"/>
  <c r="Q1446" i="1" a="1"/>
  <c r="Q1446" i="1"/>
  <c r="P1446" i="1" a="1"/>
  <c r="P1446" i="1"/>
  <c r="M1446" i="1" a="1"/>
  <c r="M1446" i="1"/>
  <c r="M1444" i="1" a="1"/>
  <c r="M1444" i="1"/>
  <c r="I1442" i="1" a="1"/>
  <c r="I1442" i="1"/>
  <c r="Q1442" i="1" a="1"/>
  <c r="Q1442" i="1"/>
  <c r="L1444" i="1" a="1"/>
  <c r="L1444" i="1"/>
  <c r="L1443" i="1" a="1"/>
  <c r="L1443" i="1" s="1"/>
  <c r="P1445" i="1" a="1"/>
  <c r="P1445" i="1"/>
  <c r="G1443" i="1" a="1"/>
  <c r="G1443" i="1" s="1"/>
  <c r="H1442" i="1" a="1"/>
  <c r="H1442" i="1"/>
  <c r="L1442" i="1" a="1"/>
  <c r="L1442" i="1"/>
  <c r="L1445" i="1" a="1"/>
  <c r="L1445" i="1" s="1"/>
  <c r="G1444" i="1" a="1"/>
  <c r="G1444" i="1" s="1"/>
  <c r="H1443" i="1" a="1"/>
  <c r="H1443" i="1" s="1"/>
  <c r="F1442" i="1" a="1"/>
  <c r="F1442" i="1" s="1"/>
  <c r="M1443" i="1" a="1"/>
  <c r="M1443" i="1" s="1"/>
  <c r="K1446" i="1" a="1"/>
  <c r="K1446" i="1" s="1"/>
  <c r="I1446" i="1" a="1"/>
  <c r="I1446" i="1"/>
  <c r="H1446" i="1" a="1"/>
  <c r="H1446" i="1" s="1"/>
  <c r="K1445" i="1" a="1"/>
  <c r="K1445" i="1"/>
  <c r="J1445" i="1" a="1"/>
  <c r="J1445" i="1" s="1"/>
  <c r="I1445" i="1" a="1"/>
  <c r="I1445" i="1" s="1"/>
  <c r="H1445" i="1" a="1"/>
  <c r="H1445" i="1"/>
  <c r="I1444" i="1" a="1"/>
  <c r="I1444" i="1" s="1"/>
  <c r="I1443" i="1" a="1"/>
  <c r="I1443" i="1" s="1"/>
  <c r="G1445" i="1" a="1"/>
  <c r="G1445" i="1"/>
  <c r="P1443" i="1" a="1"/>
  <c r="P1443" i="1"/>
  <c r="F1443" i="1" a="1"/>
  <c r="F1443" i="1"/>
  <c r="P1442" i="1" a="1"/>
  <c r="P1442" i="1"/>
  <c r="O1442" i="1" a="1"/>
  <c r="O1442" i="1"/>
  <c r="M1442" i="1" a="1"/>
  <c r="M1442" i="1"/>
  <c r="J1443" i="1" a="1"/>
  <c r="J1443" i="1"/>
  <c r="K1443" i="1" a="1"/>
  <c r="K1443" i="1"/>
  <c r="J1442" i="1" a="1"/>
  <c r="J1442" i="1"/>
  <c r="M1445" i="1" a="1"/>
  <c r="M1445" i="1" s="1"/>
  <c r="N1440" i="1" a="1"/>
  <c r="N1440" i="1" s="1"/>
  <c r="H1440" i="1" a="1"/>
  <c r="H1440" i="1" s="1"/>
  <c r="G1440" i="1" a="1"/>
  <c r="G1440" i="1" s="1"/>
  <c r="F1439" i="1" a="1"/>
  <c r="F1439" i="1"/>
  <c r="F1440" i="1" a="1"/>
  <c r="F1440" i="1"/>
  <c r="M1439" i="1" a="1"/>
  <c r="M1439" i="1" s="1"/>
  <c r="H1437" i="1" a="1"/>
  <c r="H1437" i="1" s="1"/>
  <c r="M1440" i="1" a="1"/>
  <c r="M1440" i="1" s="1"/>
  <c r="I1440" i="1" a="1"/>
  <c r="I1440" i="1" s="1"/>
  <c r="N1437" i="1" a="1"/>
  <c r="N1437" i="1" s="1"/>
  <c r="J1437" i="1" a="1"/>
  <c r="J1437" i="1" s="1"/>
  <c r="L1440" i="1" a="1"/>
  <c r="L1440" i="1"/>
  <c r="M1437" i="1" a="1"/>
  <c r="M1437" i="1" s="1"/>
  <c r="Q1439" i="1" a="1"/>
  <c r="Q1439" i="1" s="1"/>
  <c r="P1439" i="1" a="1"/>
  <c r="P1439" i="1"/>
  <c r="O1439" i="1" a="1"/>
  <c r="O1439" i="1" s="1"/>
  <c r="J1439" i="1" a="1"/>
  <c r="J1439" i="1"/>
  <c r="Q1438" i="1" a="1"/>
  <c r="Q1438" i="1" s="1"/>
  <c r="O1438" i="1" a="1"/>
  <c r="O1438" i="1" s="1"/>
  <c r="M1438" i="1" a="1"/>
  <c r="M1438" i="1"/>
  <c r="J1438" i="1" a="1"/>
  <c r="J1438" i="1"/>
  <c r="I1438" i="1" a="1"/>
  <c r="I1438" i="1"/>
  <c r="L1437" i="1" a="1"/>
  <c r="L1437" i="1"/>
  <c r="F1438" i="1" a="1"/>
  <c r="F1438" i="1"/>
  <c r="P1437" i="1" a="1"/>
  <c r="P1437" i="1"/>
  <c r="P1441" i="1" a="1"/>
  <c r="P1441" i="1"/>
  <c r="Q1440" i="1" a="1"/>
  <c r="Q1440" i="1"/>
  <c r="O1441" i="1" a="1"/>
  <c r="O1441" i="1" s="1"/>
  <c r="Q1437" i="1" a="1"/>
  <c r="Q1437" i="1"/>
  <c r="G1437" i="1" a="1"/>
  <c r="G1437" i="1"/>
  <c r="N1441" i="1" a="1"/>
  <c r="N1441" i="1"/>
  <c r="M1441" i="1" a="1"/>
  <c r="M1441" i="1"/>
  <c r="L1441" i="1" a="1"/>
  <c r="L1441" i="1"/>
  <c r="K1441" i="1" a="1"/>
  <c r="K1441" i="1"/>
  <c r="P1438" i="1" a="1"/>
  <c r="P1438" i="1" s="1"/>
  <c r="J1441" i="1" a="1"/>
  <c r="J1441" i="1" s="1"/>
  <c r="I1441" i="1" a="1"/>
  <c r="I1441" i="1" s="1"/>
  <c r="J1440" i="1" a="1"/>
  <c r="J1440" i="1" s="1"/>
  <c r="I1439" i="1" a="1"/>
  <c r="I1439" i="1" s="1"/>
  <c r="H1441" i="1" a="1"/>
  <c r="H1441" i="1" s="1"/>
  <c r="G1441" i="1" a="1"/>
  <c r="G1441" i="1"/>
  <c r="I1437" i="1" a="1"/>
  <c r="I1437" i="1" s="1"/>
  <c r="O1440" i="1" a="1"/>
  <c r="O1440" i="1"/>
  <c r="H1439" i="1" a="1"/>
  <c r="H1439" i="1"/>
  <c r="F1441" i="1" a="1"/>
  <c r="F1441" i="1" s="1"/>
  <c r="K1437" i="1" a="1"/>
  <c r="K1437" i="1" s="1"/>
  <c r="P1440" i="1" a="1"/>
  <c r="P1440" i="1" s="1"/>
  <c r="H1438" i="1" a="1"/>
  <c r="H1438" i="1" s="1"/>
  <c r="K1440" i="1" a="1"/>
  <c r="K1440" i="1"/>
  <c r="N1439" i="1" a="1"/>
  <c r="N1439" i="1"/>
  <c r="L1439" i="1" a="1"/>
  <c r="L1439" i="1"/>
  <c r="K1439" i="1" a="1"/>
  <c r="K1439" i="1"/>
  <c r="L1438" i="1" a="1"/>
  <c r="L1438" i="1"/>
  <c r="K1438" i="1" a="1"/>
  <c r="K1438" i="1"/>
  <c r="F1437" i="1" a="1"/>
  <c r="F1437" i="1"/>
  <c r="N1438" i="1" a="1"/>
  <c r="N1438" i="1" s="1"/>
  <c r="G1438" i="1" a="1"/>
  <c r="G1438" i="1" s="1"/>
  <c r="G1439" i="1" a="1"/>
  <c r="G1439" i="1"/>
  <c r="Q1436" i="1" a="1"/>
  <c r="Q1436" i="1"/>
  <c r="O1437" i="1" a="1"/>
  <c r="O1437" i="1" s="1"/>
  <c r="P1436" i="1" a="1"/>
  <c r="P1436" i="1" s="1"/>
  <c r="I1433" i="1" a="1"/>
  <c r="I1433" i="1"/>
  <c r="I1432" i="1" a="1"/>
  <c r="I1432" i="1"/>
  <c r="J1431" i="1" a="1"/>
  <c r="J1431" i="1" s="1"/>
  <c r="H1431" i="1" a="1"/>
  <c r="H1431" i="1" s="1"/>
  <c r="M1431" i="1" a="1"/>
  <c r="M1431" i="1" s="1"/>
  <c r="O1433" i="1" a="1"/>
  <c r="O1433" i="1" s="1"/>
  <c r="K1433" i="1" a="1"/>
  <c r="K1433" i="1" s="1"/>
  <c r="G1431" i="1" a="1"/>
  <c r="G1431" i="1" s="1"/>
  <c r="G1434" i="1" a="1"/>
  <c r="G1434" i="1" s="1"/>
  <c r="H1433" i="1" a="1"/>
  <c r="H1433" i="1"/>
  <c r="H1436" i="1" a="1"/>
  <c r="H1436" i="1"/>
  <c r="K1434" i="1" a="1"/>
  <c r="K1434" i="1"/>
  <c r="L1436" i="1" a="1"/>
  <c r="L1436" i="1" s="1"/>
  <c r="N1434" i="1" a="1"/>
  <c r="N1434" i="1" s="1"/>
  <c r="I1434" i="1" a="1"/>
  <c r="I1434" i="1" s="1"/>
  <c r="P1433" i="1" a="1"/>
  <c r="P1433" i="1" s="1"/>
  <c r="G1433" i="1" a="1"/>
  <c r="G1433" i="1"/>
  <c r="N1433" i="1" a="1"/>
  <c r="N1433" i="1"/>
  <c r="L1433" i="1" a="1"/>
  <c r="L1433" i="1"/>
  <c r="Q1434" i="1" a="1"/>
  <c r="Q1434" i="1"/>
  <c r="I1431" i="1" a="1"/>
  <c r="I1431" i="1"/>
  <c r="M1436" i="1" a="1"/>
  <c r="M1436" i="1"/>
  <c r="P1434" i="1" a="1"/>
  <c r="P1434" i="1" s="1"/>
  <c r="L1434" i="1" a="1"/>
  <c r="L1434" i="1"/>
  <c r="Q1432" i="1" a="1"/>
  <c r="Q1432" i="1" s="1"/>
  <c r="O1432" i="1" a="1"/>
  <c r="O1432" i="1"/>
  <c r="L1431" i="1" a="1"/>
  <c r="L1431" i="1" s="1"/>
  <c r="M1433" i="1" a="1"/>
  <c r="M1433" i="1" s="1"/>
  <c r="J1432" i="1" a="1"/>
  <c r="J1432" i="1" s="1"/>
  <c r="Q1431" i="1" a="1"/>
  <c r="Q1431" i="1"/>
  <c r="O1436" i="1" a="1"/>
  <c r="O1436" i="1"/>
  <c r="N1436" i="1" a="1"/>
  <c r="N1436" i="1" s="1"/>
  <c r="K1436" i="1" a="1"/>
  <c r="K1436" i="1" s="1"/>
  <c r="G1432" i="1" a="1"/>
  <c r="G1432" i="1" s="1"/>
  <c r="J1433" i="1" a="1"/>
  <c r="J1433" i="1" s="1"/>
  <c r="M1432" i="1" a="1"/>
  <c r="M1432" i="1" s="1"/>
  <c r="K1432" i="1" a="1"/>
  <c r="K1432" i="1" s="1"/>
  <c r="F1431" i="1" a="1"/>
  <c r="F1431" i="1"/>
  <c r="O1431" i="1" a="1"/>
  <c r="O1431" i="1"/>
  <c r="J1436" i="1" a="1"/>
  <c r="J1436" i="1"/>
  <c r="I1436" i="1" a="1"/>
  <c r="I1436" i="1"/>
  <c r="F1434" i="1" a="1"/>
  <c r="F1434" i="1" s="1"/>
  <c r="G1436" i="1" a="1"/>
  <c r="G1436" i="1" s="1"/>
  <c r="P1432" i="1" a="1"/>
  <c r="P1432" i="1" s="1"/>
  <c r="N1432" i="1" a="1"/>
  <c r="N1432" i="1" s="1"/>
  <c r="L1432" i="1" a="1"/>
  <c r="L1432" i="1"/>
  <c r="P1431" i="1" a="1"/>
  <c r="P1431" i="1"/>
  <c r="N1431" i="1" a="1"/>
  <c r="N1431" i="1"/>
  <c r="O1434" i="1" a="1"/>
  <c r="O1434" i="1"/>
  <c r="F1433" i="1" a="1"/>
  <c r="F1433" i="1"/>
  <c r="F1436" i="1" a="1"/>
  <c r="F1436" i="1" s="1"/>
  <c r="M1434" i="1" a="1"/>
  <c r="M1434" i="1" s="1"/>
  <c r="J1434" i="1" a="1"/>
  <c r="J1434" i="1"/>
  <c r="K1431" i="1" a="1"/>
  <c r="K1431" i="1" s="1"/>
  <c r="H1434" i="1" a="1"/>
  <c r="H1434" i="1"/>
  <c r="Q1433" i="1" a="1"/>
  <c r="Q1433" i="1" s="1"/>
  <c r="H1432" i="1" a="1"/>
  <c r="H1432" i="1" s="1"/>
  <c r="F1432" i="1" a="1"/>
  <c r="F1432" i="1" s="1"/>
  <c r="L1948" i="1" a="1"/>
  <c r="L1948" i="1" s="1"/>
  <c r="K1948" i="1" a="1"/>
  <c r="K1948" i="1" s="1"/>
  <c r="J1948" i="1" a="1"/>
  <c r="J1948" i="1" s="1"/>
  <c r="P1947" i="1" a="1"/>
  <c r="P1947" i="1" s="1"/>
  <c r="G1948" i="1" a="1"/>
  <c r="G1948" i="1" s="1"/>
  <c r="I1948" i="1" a="1"/>
  <c r="I1948" i="1" s="1"/>
  <c r="H1948" i="1" a="1"/>
  <c r="H1948" i="1" s="1"/>
  <c r="O1947" i="1" a="1"/>
  <c r="O1947" i="1" s="1"/>
  <c r="N1947" i="1" a="1"/>
  <c r="N1947" i="1"/>
  <c r="M1947" i="1" a="1"/>
  <c r="M1947" i="1"/>
  <c r="N1948" i="1" a="1"/>
  <c r="N1948" i="1"/>
  <c r="F1948" i="1" a="1"/>
  <c r="F1948" i="1"/>
  <c r="M1948" i="1" a="1"/>
  <c r="M1948" i="1" s="1"/>
  <c r="Q1947" i="1" a="1"/>
  <c r="Q1947" i="1" s="1"/>
  <c r="I1947" i="1" a="1"/>
  <c r="I1947" i="1" s="1"/>
  <c r="J1945" i="1" a="1"/>
  <c r="J1945" i="1" s="1"/>
  <c r="I1946" i="1" a="1"/>
  <c r="I1946" i="1"/>
  <c r="G1947" i="1" a="1"/>
  <c r="G1947" i="1"/>
  <c r="Q1946" i="1" a="1"/>
  <c r="Q1946" i="1"/>
  <c r="P1945" i="1" a="1"/>
  <c r="P1945" i="1"/>
  <c r="M1945" i="1" a="1"/>
  <c r="M1945" i="1" s="1"/>
  <c r="F1946" i="1" a="1"/>
  <c r="F1946" i="1" s="1"/>
  <c r="F1947" i="1" a="1"/>
  <c r="F1947" i="1" s="1"/>
  <c r="Q1945" i="1" a="1"/>
  <c r="Q1945" i="1"/>
  <c r="N1945" i="1" a="1"/>
  <c r="N1945" i="1"/>
  <c r="K1945" i="1" a="1"/>
  <c r="K1945" i="1"/>
  <c r="K1947" i="1" a="1"/>
  <c r="K1947" i="1" s="1"/>
  <c r="H1946" i="1" a="1"/>
  <c r="H1946" i="1" s="1"/>
  <c r="J1947" i="1" a="1"/>
  <c r="J1947" i="1" s="1"/>
  <c r="P1946" i="1" a="1"/>
  <c r="P1946" i="1" s="1"/>
  <c r="O1946" i="1" a="1"/>
  <c r="O1946" i="1" s="1"/>
  <c r="L1946" i="1" a="1"/>
  <c r="L1946" i="1" s="1"/>
  <c r="M1946" i="1" a="1"/>
  <c r="M1946" i="1" s="1"/>
  <c r="K1946" i="1" a="1"/>
  <c r="K1946" i="1" s="1"/>
  <c r="G1946" i="1" a="1"/>
  <c r="G1946" i="1" s="1"/>
  <c r="L1947" i="1" a="1"/>
  <c r="L1947" i="1"/>
  <c r="H1947" i="1" a="1"/>
  <c r="H1947" i="1" s="1"/>
  <c r="N1946" i="1" a="1"/>
  <c r="N1946" i="1"/>
  <c r="L1945" i="1" a="1"/>
  <c r="L1945" i="1"/>
  <c r="O1945" i="1" a="1"/>
  <c r="O1945" i="1"/>
  <c r="J1946" i="1" a="1"/>
  <c r="J1946" i="1"/>
  <c r="I1943" i="1" a="1"/>
  <c r="I1943" i="1" s="1"/>
  <c r="H1943" i="1" a="1"/>
  <c r="H1943" i="1" s="1"/>
  <c r="K1942" i="1" a="1"/>
  <c r="K1942" i="1" s="1"/>
  <c r="I1945" i="1" a="1"/>
  <c r="I1945" i="1" s="1"/>
  <c r="H1945" i="1" a="1"/>
  <c r="H1945" i="1"/>
  <c r="L1943" i="1" a="1"/>
  <c r="L1943" i="1"/>
  <c r="G1945" i="1" a="1"/>
  <c r="G1945" i="1"/>
  <c r="G1944" i="1" a="1"/>
  <c r="G1944" i="1" s="1"/>
  <c r="G1943" i="1" a="1"/>
  <c r="G1943" i="1" s="1"/>
  <c r="N1944" i="1" a="1"/>
  <c r="N1944" i="1" s="1"/>
  <c r="F1945" i="1" a="1"/>
  <c r="F1945" i="1" s="1"/>
  <c r="Q1944" i="1" a="1"/>
  <c r="Q1944" i="1"/>
  <c r="Q1942" i="1" a="1"/>
  <c r="Q1942" i="1"/>
  <c r="N1942" i="1" a="1"/>
  <c r="N1942" i="1"/>
  <c r="P1943" i="1" a="1"/>
  <c r="P1943" i="1" s="1"/>
  <c r="F1943" i="1" a="1"/>
  <c r="F1943" i="1" s="1"/>
  <c r="P1944" i="1" a="1"/>
  <c r="P1944" i="1" s="1"/>
  <c r="J1943" i="1" a="1"/>
  <c r="J1943" i="1" s="1"/>
  <c r="O1944" i="1" a="1"/>
  <c r="O1944" i="1" s="1"/>
  <c r="M1944" i="1" a="1"/>
  <c r="M1944" i="1" s="1"/>
  <c r="O1943" i="1" a="1"/>
  <c r="O1943" i="1" s="1"/>
  <c r="L1944" i="1" a="1"/>
  <c r="L1944" i="1" s="1"/>
  <c r="K1944" i="1" a="1"/>
  <c r="K1944" i="1"/>
  <c r="J1944" i="1" a="1"/>
  <c r="J1944" i="1"/>
  <c r="I1944" i="1" a="1"/>
  <c r="I1944" i="1" s="1"/>
  <c r="H1944" i="1" a="1"/>
  <c r="H1944" i="1"/>
  <c r="O1942" i="1" a="1"/>
  <c r="O1942" i="1"/>
  <c r="L1942" i="1" a="1"/>
  <c r="L1942" i="1"/>
  <c r="F1944" i="1" a="1"/>
  <c r="F1944" i="1" s="1"/>
  <c r="Q1943" i="1" a="1"/>
  <c r="Q1943" i="1" s="1"/>
  <c r="K1943" i="1" a="1"/>
  <c r="K1943" i="1" s="1"/>
  <c r="M1942" i="1" a="1"/>
  <c r="M1942" i="1" s="1"/>
  <c r="P1942" i="1" a="1"/>
  <c r="P1942" i="1" s="1"/>
  <c r="N1943" i="1" a="1"/>
  <c r="N1943" i="1"/>
  <c r="M1943" i="1" a="1"/>
  <c r="M1943" i="1"/>
  <c r="P1937" i="1" a="1"/>
  <c r="P1937" i="1" s="1"/>
  <c r="M1937" i="1" a="1"/>
  <c r="M1937" i="1" s="1"/>
  <c r="N1940" i="1" a="1"/>
  <c r="N1940" i="1" s="1"/>
  <c r="O1939" i="1" a="1"/>
  <c r="O1939" i="1" s="1"/>
  <c r="K1939" i="1" a="1"/>
  <c r="K1939" i="1" s="1"/>
  <c r="P1938" i="1" a="1"/>
  <c r="P1938" i="1"/>
  <c r="J1938" i="1" a="1"/>
  <c r="J1938" i="1"/>
  <c r="H1939" i="1" a="1"/>
  <c r="H1939" i="1" s="1"/>
  <c r="J1937" i="1" a="1"/>
  <c r="J1937" i="1"/>
  <c r="N1937" i="1" a="1"/>
  <c r="N1937" i="1"/>
  <c r="Q1938" i="1" a="1"/>
  <c r="Q1938" i="1"/>
  <c r="M1938" i="1" a="1"/>
  <c r="M1938" i="1" s="1"/>
  <c r="F1939" i="1" a="1"/>
  <c r="F1939" i="1" s="1"/>
  <c r="O1941" i="1" a="1"/>
  <c r="O1941" i="1" s="1"/>
  <c r="K1937" i="1" a="1"/>
  <c r="K1937" i="1" s="1"/>
  <c r="Q1940" i="1" a="1"/>
  <c r="Q1940" i="1"/>
  <c r="P1939" i="1" a="1"/>
  <c r="P1939" i="1"/>
  <c r="L1937" i="1" a="1"/>
  <c r="L1937" i="1"/>
  <c r="I1937" i="1" a="1"/>
  <c r="I1937" i="1" s="1"/>
  <c r="H1940" i="1" a="1"/>
  <c r="H1940" i="1"/>
  <c r="G1940" i="1" a="1"/>
  <c r="G1940" i="1" s="1"/>
  <c r="F1938" i="1" a="1"/>
  <c r="F1938" i="1"/>
  <c r="Q1939" i="1" a="1"/>
  <c r="Q1939" i="1" s="1"/>
  <c r="J1942" i="1" a="1"/>
  <c r="J1942" i="1" s="1"/>
  <c r="K1940" i="1" a="1"/>
  <c r="K1940" i="1" s="1"/>
  <c r="I1940" i="1" a="1"/>
  <c r="I1940" i="1" s="1"/>
  <c r="K1938" i="1" a="1"/>
  <c r="K1938" i="1" s="1"/>
  <c r="M1939" i="1" a="1"/>
  <c r="M1939" i="1"/>
  <c r="J1939" i="1" a="1"/>
  <c r="J1939" i="1" s="1"/>
  <c r="I1942" i="1" a="1"/>
  <c r="I1942" i="1" s="1"/>
  <c r="H1942" i="1" a="1"/>
  <c r="H1942" i="1" s="1"/>
  <c r="G1942" i="1" a="1"/>
  <c r="G1942" i="1" s="1"/>
  <c r="H1941" i="1" a="1"/>
  <c r="H1941" i="1" s="1"/>
  <c r="G1939" i="1" a="1"/>
  <c r="G1939" i="1" s="1"/>
  <c r="F1942" i="1" a="1"/>
  <c r="F1942" i="1" s="1"/>
  <c r="J1941" i="1" a="1"/>
  <c r="J1941" i="1" s="1"/>
  <c r="I1939" i="1" a="1"/>
  <c r="I1939" i="1"/>
  <c r="Q1941" i="1" a="1"/>
  <c r="Q1941" i="1" s="1"/>
  <c r="P1941" i="1" a="1"/>
  <c r="P1941" i="1" s="1"/>
  <c r="O1937" i="1" a="1"/>
  <c r="O1937" i="1" s="1"/>
  <c r="M1941" i="1" a="1"/>
  <c r="M1941" i="1" s="1"/>
  <c r="N1941" i="1" a="1"/>
  <c r="N1941" i="1" s="1"/>
  <c r="H1937" i="1" a="1"/>
  <c r="H1937" i="1" s="1"/>
  <c r="G1937" i="1" a="1"/>
  <c r="G1937" i="1" s="1"/>
  <c r="I1938" i="1" a="1"/>
  <c r="I1938" i="1"/>
  <c r="Q1937" i="1" a="1"/>
  <c r="Q1937" i="1"/>
  <c r="L1941" i="1" a="1"/>
  <c r="L1941" i="1" s="1"/>
  <c r="I1941" i="1" a="1"/>
  <c r="I1941" i="1"/>
  <c r="G1941" i="1" a="1"/>
  <c r="G1941" i="1"/>
  <c r="L1940" i="1" a="1"/>
  <c r="L1940" i="1" s="1"/>
  <c r="H1938" i="1" a="1"/>
  <c r="H1938" i="1"/>
  <c r="F1941" i="1" a="1"/>
  <c r="F1941" i="1"/>
  <c r="J1940" i="1" a="1"/>
  <c r="J1940" i="1" s="1"/>
  <c r="F1940" i="1" a="1"/>
  <c r="F1940" i="1" s="1"/>
  <c r="N1939" i="1" a="1"/>
  <c r="N1939" i="1" s="1"/>
  <c r="N1938" i="1" a="1"/>
  <c r="N1938" i="1" s="1"/>
  <c r="L1938" i="1" a="1"/>
  <c r="L1938" i="1" s="1"/>
  <c r="K1941" i="1" a="1"/>
  <c r="K1941" i="1"/>
  <c r="M1940" i="1" a="1"/>
  <c r="M1940" i="1" s="1"/>
  <c r="P1940" i="1" a="1"/>
  <c r="P1940" i="1" s="1"/>
  <c r="O1940" i="1" a="1"/>
  <c r="O1940" i="1"/>
  <c r="L1939" i="1" a="1"/>
  <c r="L1939" i="1" s="1"/>
  <c r="O1938" i="1" a="1"/>
  <c r="O1938" i="1" s="1"/>
  <c r="G1938" i="1" a="1"/>
  <c r="G1938" i="1" s="1"/>
  <c r="I1936" i="1" a="1"/>
  <c r="I1936" i="1" s="1"/>
  <c r="H1936" i="1" a="1"/>
  <c r="H1936" i="1" s="1"/>
  <c r="O1933" i="1" a="1"/>
  <c r="O1933" i="1" s="1"/>
  <c r="G1936" i="1" a="1"/>
  <c r="G1936" i="1" s="1"/>
  <c r="P1935" i="1" a="1"/>
  <c r="P1935" i="1" s="1"/>
  <c r="M1933" i="1" a="1"/>
  <c r="M1933" i="1" s="1"/>
  <c r="J1932" i="1" a="1"/>
  <c r="J1932" i="1" s="1"/>
  <c r="J1935" i="1" a="1"/>
  <c r="J1935" i="1"/>
  <c r="F1935" i="1" a="1"/>
  <c r="F1935" i="1" s="1"/>
  <c r="F1932" i="1" a="1"/>
  <c r="F1932" i="1" s="1"/>
  <c r="N1933" i="1" a="1"/>
  <c r="N1933" i="1"/>
  <c r="O1934" i="1" a="1"/>
  <c r="O1934" i="1" s="1"/>
  <c r="J1933" i="1" a="1"/>
  <c r="J1933" i="1"/>
  <c r="M1934" i="1" a="1"/>
  <c r="M1934" i="1"/>
  <c r="O1931" i="1" a="1"/>
  <c r="O1931" i="1" s="1"/>
  <c r="I1934" i="1" a="1"/>
  <c r="I1934" i="1"/>
  <c r="G1934" i="1" a="1"/>
  <c r="G1934" i="1"/>
  <c r="H1933" i="1" a="1"/>
  <c r="H1933" i="1"/>
  <c r="Q1932" i="1" a="1"/>
  <c r="Q1932" i="1" s="1"/>
  <c r="H1935" i="1" a="1"/>
  <c r="H1935" i="1" s="1"/>
  <c r="P1932" i="1" a="1"/>
  <c r="P1932" i="1" s="1"/>
  <c r="H1932" i="1" a="1"/>
  <c r="H1932" i="1" s="1"/>
  <c r="Q1935" i="1" a="1"/>
  <c r="Q1935" i="1" s="1"/>
  <c r="Q1934" i="1" a="1"/>
  <c r="Q1934" i="1"/>
  <c r="L1934" i="1" a="1"/>
  <c r="L1934" i="1" s="1"/>
  <c r="P1933" i="1" a="1"/>
  <c r="P1933" i="1"/>
  <c r="F1934" i="1" a="1"/>
  <c r="F1934" i="1" s="1"/>
  <c r="K1932" i="1" a="1"/>
  <c r="K1932" i="1" s="1"/>
  <c r="O1935" i="1" a="1"/>
  <c r="O1935" i="1" s="1"/>
  <c r="N1935" i="1" a="1"/>
  <c r="N1935" i="1"/>
  <c r="Q1931" i="1" a="1"/>
  <c r="Q1931" i="1" s="1"/>
  <c r="H1934" i="1" a="1"/>
  <c r="H1934" i="1" s="1"/>
  <c r="N1932" i="1" a="1"/>
  <c r="N1932" i="1"/>
  <c r="G1932" i="1" a="1"/>
  <c r="G1932" i="1"/>
  <c r="M1935" i="1" a="1"/>
  <c r="M1935" i="1" s="1"/>
  <c r="L1935" i="1" a="1"/>
  <c r="L1935" i="1"/>
  <c r="G1935" i="1" a="1"/>
  <c r="G1935" i="1"/>
  <c r="N1934" i="1" a="1"/>
  <c r="N1934" i="1" s="1"/>
  <c r="K1934" i="1" a="1"/>
  <c r="K1934" i="1" s="1"/>
  <c r="I1933" i="1" a="1"/>
  <c r="I1933" i="1"/>
  <c r="O1932" i="1" a="1"/>
  <c r="O1932" i="1" s="1"/>
  <c r="P1931" i="1" a="1"/>
  <c r="P1931" i="1"/>
  <c r="K1933" i="1" a="1"/>
  <c r="K1933" i="1"/>
  <c r="M1932" i="1" a="1"/>
  <c r="M1932" i="1"/>
  <c r="L1932" i="1" a="1"/>
  <c r="L1932" i="1" s="1"/>
  <c r="J1934" i="1" a="1"/>
  <c r="J1934" i="1" s="1"/>
  <c r="G1933" i="1" a="1"/>
  <c r="G1933" i="1" s="1"/>
  <c r="I1932" i="1" a="1"/>
  <c r="I1932" i="1" s="1"/>
  <c r="Q1936" i="1" a="1"/>
  <c r="Q1936" i="1" s="1"/>
  <c r="M1936" i="1" a="1"/>
  <c r="M1936" i="1" s="1"/>
  <c r="P1934" i="1" a="1"/>
  <c r="P1934" i="1" s="1"/>
  <c r="F1933" i="1" a="1"/>
  <c r="F1933" i="1" s="1"/>
  <c r="K1935" i="1" a="1"/>
  <c r="K1935" i="1"/>
  <c r="F1937" i="1" a="1"/>
  <c r="F1937" i="1" s="1"/>
  <c r="P1936" i="1" a="1"/>
  <c r="P1936" i="1"/>
  <c r="F1936" i="1" a="1"/>
  <c r="F1936" i="1" s="1"/>
  <c r="I1935" i="1" a="1"/>
  <c r="I1935" i="1" s="1"/>
  <c r="Q1933" i="1" a="1"/>
  <c r="Q1933" i="1"/>
  <c r="O1936" i="1" a="1"/>
  <c r="O1936" i="1"/>
  <c r="J1936" i="1" a="1"/>
  <c r="J1936" i="1" s="1"/>
  <c r="N1936" i="1" a="1"/>
  <c r="N1936" i="1" s="1"/>
  <c r="L1936" i="1" a="1"/>
  <c r="L1936" i="1" s="1"/>
  <c r="L1933" i="1" a="1"/>
  <c r="L1933" i="1" s="1"/>
  <c r="K1936" i="1" a="1"/>
  <c r="K1936" i="1" s="1"/>
  <c r="J1931" i="1" a="1"/>
  <c r="J1931" i="1"/>
  <c r="I1931" i="1" a="1"/>
  <c r="I1931" i="1" s="1"/>
  <c r="G1931" i="1" a="1"/>
  <c r="G1931" i="1" s="1"/>
  <c r="F1931" i="1" a="1"/>
  <c r="F1931" i="1" s="1"/>
  <c r="Q1930" i="1" a="1"/>
  <c r="Q1930" i="1"/>
  <c r="G1927" i="1" a="1"/>
  <c r="G1927" i="1" s="1"/>
  <c r="M1929" i="1" a="1"/>
  <c r="M1929" i="1"/>
  <c r="G1930" i="1" a="1"/>
  <c r="G1930" i="1"/>
  <c r="P1930" i="1" a="1"/>
  <c r="P1930" i="1" s="1"/>
  <c r="O1930" i="1" a="1"/>
  <c r="O1930" i="1" s="1"/>
  <c r="K1930" i="1" a="1"/>
  <c r="K1930" i="1" s="1"/>
  <c r="O1929" i="1" a="1"/>
  <c r="O1929" i="1" s="1"/>
  <c r="N1929" i="1" a="1"/>
  <c r="N1929" i="1" s="1"/>
  <c r="K1928" i="1" a="1"/>
  <c r="K1928" i="1" s="1"/>
  <c r="K1929" i="1" a="1"/>
  <c r="K1929" i="1" s="1"/>
  <c r="H1929" i="1" a="1"/>
  <c r="H1929" i="1" s="1"/>
  <c r="Q1928" i="1" a="1"/>
  <c r="Q1928" i="1" s="1"/>
  <c r="G1928" i="1" a="1"/>
  <c r="G1928" i="1"/>
  <c r="O1927" i="1" a="1"/>
  <c r="O1927" i="1" s="1"/>
  <c r="O1926" i="1" a="1"/>
  <c r="O1926" i="1"/>
  <c r="J1927" i="1" a="1"/>
  <c r="J1927" i="1" s="1"/>
  <c r="Q1926" i="1" a="1"/>
  <c r="Q1926" i="1" s="1"/>
  <c r="L1926" i="1" a="1"/>
  <c r="L1926" i="1" s="1"/>
  <c r="K1927" i="1" a="1"/>
  <c r="K1927" i="1" s="1"/>
  <c r="P1928" i="1" a="1"/>
  <c r="P1928" i="1"/>
  <c r="J1929" i="1" a="1"/>
  <c r="J1929" i="1"/>
  <c r="H1930" i="1" a="1"/>
  <c r="H1930" i="1" s="1"/>
  <c r="K1926" i="1" a="1"/>
  <c r="K1926" i="1" s="1"/>
  <c r="H1931" i="1" a="1"/>
  <c r="H1931" i="1" s="1"/>
  <c r="N1930" i="1" a="1"/>
  <c r="N1930" i="1"/>
  <c r="J1928" i="1" a="1"/>
  <c r="J1928" i="1" s="1"/>
  <c r="F1927" i="1" a="1"/>
  <c r="F1927" i="1" s="1"/>
  <c r="M1930" i="1" a="1"/>
  <c r="M1930" i="1" s="1"/>
  <c r="L1930" i="1" a="1"/>
  <c r="L1930" i="1"/>
  <c r="J1930" i="1" a="1"/>
  <c r="J1930" i="1" s="1"/>
  <c r="H1928" i="1" a="1"/>
  <c r="H1928" i="1"/>
  <c r="M1927" i="1" a="1"/>
  <c r="M1927" i="1"/>
  <c r="I1930" i="1" a="1"/>
  <c r="I1930" i="1" s="1"/>
  <c r="P1929" i="1" a="1"/>
  <c r="P1929" i="1" s="1"/>
  <c r="O1928" i="1" a="1"/>
  <c r="O1928" i="1" s="1"/>
  <c r="P1927" i="1" a="1"/>
  <c r="P1927" i="1" s="1"/>
  <c r="P1926" i="1" a="1"/>
  <c r="P1926" i="1"/>
  <c r="I1929" i="1" a="1"/>
  <c r="I1929" i="1"/>
  <c r="F1928" i="1" a="1"/>
  <c r="F1928" i="1" s="1"/>
  <c r="F1929" i="1" a="1"/>
  <c r="F1929" i="1" s="1"/>
  <c r="L1928" i="1" a="1"/>
  <c r="L1928" i="1" s="1"/>
  <c r="N1927" i="1" a="1"/>
  <c r="N1927" i="1"/>
  <c r="L1929" i="1" a="1"/>
  <c r="L1929" i="1" s="1"/>
  <c r="N1928" i="1" a="1"/>
  <c r="N1928" i="1"/>
  <c r="N1926" i="1" a="1"/>
  <c r="N1926" i="1" s="1"/>
  <c r="F1930" i="1" a="1"/>
  <c r="F1930" i="1" s="1"/>
  <c r="I1927" i="1" a="1"/>
  <c r="I1927" i="1"/>
  <c r="G1929" i="1" a="1"/>
  <c r="G1929" i="1" s="1"/>
  <c r="L1927" i="1" a="1"/>
  <c r="L1927" i="1" s="1"/>
  <c r="H1927" i="1" a="1"/>
  <c r="H1927" i="1" s="1"/>
  <c r="M1928" i="1" a="1"/>
  <c r="M1928" i="1" s="1"/>
  <c r="M1926" i="1" a="1"/>
  <c r="M1926" i="1" s="1"/>
  <c r="Q1929" i="1" a="1"/>
  <c r="Q1929" i="1" s="1"/>
  <c r="Q1927" i="1" a="1"/>
  <c r="Q1927" i="1"/>
  <c r="N1931" i="1" a="1"/>
  <c r="N1931" i="1"/>
  <c r="M1931" i="1" a="1"/>
  <c r="M1931" i="1" s="1"/>
  <c r="I1928" i="1" a="1"/>
  <c r="I1928" i="1" s="1"/>
  <c r="L1931" i="1" a="1"/>
  <c r="L1931" i="1"/>
  <c r="K1931" i="1" a="1"/>
  <c r="K1931" i="1" s="1"/>
  <c r="Q1921" i="1" a="1"/>
  <c r="Q1921" i="1"/>
  <c r="I1926" i="1" a="1"/>
  <c r="I1926" i="1"/>
  <c r="Q1925" i="1" a="1"/>
  <c r="Q1925" i="1" s="1"/>
  <c r="M1925" i="1" a="1"/>
  <c r="M1925" i="1" s="1"/>
  <c r="O1921" i="1" a="1"/>
  <c r="O1921" i="1" s="1"/>
  <c r="G1925" i="1" a="1"/>
  <c r="G1925" i="1" s="1"/>
  <c r="F1925" i="1" a="1"/>
  <c r="F1925" i="1" s="1"/>
  <c r="P1923" i="1" a="1"/>
  <c r="P1923" i="1"/>
  <c r="I1923" i="1" a="1"/>
  <c r="I1923" i="1"/>
  <c r="K1922" i="1" a="1"/>
  <c r="K1922" i="1" s="1"/>
  <c r="N1924" i="1" a="1"/>
  <c r="N1924" i="1"/>
  <c r="L1923" i="1" a="1"/>
  <c r="L1923" i="1"/>
  <c r="M1923" i="1" a="1"/>
  <c r="M1923" i="1" s="1"/>
  <c r="F1922" i="1" a="1"/>
  <c r="F1922" i="1"/>
  <c r="H1923" i="1" a="1"/>
  <c r="H1923" i="1" s="1"/>
  <c r="J1921" i="1" a="1"/>
  <c r="J1921" i="1" s="1"/>
  <c r="H1926" i="1" a="1"/>
  <c r="H1926" i="1" s="1"/>
  <c r="G1926" i="1" a="1"/>
  <c r="G1926" i="1" s="1"/>
  <c r="O1923" i="1" a="1"/>
  <c r="O1923" i="1" s="1"/>
  <c r="L1922" i="1" a="1"/>
  <c r="L1922" i="1"/>
  <c r="F1926" i="1" a="1"/>
  <c r="F1926" i="1"/>
  <c r="J1925" i="1" a="1"/>
  <c r="J1925" i="1" s="1"/>
  <c r="P1925" i="1" a="1"/>
  <c r="P1925" i="1" s="1"/>
  <c r="L1924" i="1" a="1"/>
  <c r="L1924" i="1"/>
  <c r="O1925" i="1" a="1"/>
  <c r="O1925" i="1"/>
  <c r="K1925" i="1" a="1"/>
  <c r="K1925" i="1" s="1"/>
  <c r="Q1922" i="1" a="1"/>
  <c r="Q1922" i="1" s="1"/>
  <c r="O1922" i="1" a="1"/>
  <c r="O1922" i="1"/>
  <c r="H1922" i="1" a="1"/>
  <c r="H1922" i="1" s="1"/>
  <c r="I1921" i="1" a="1"/>
  <c r="I1921" i="1"/>
  <c r="I1925" i="1" a="1"/>
  <c r="I1925" i="1"/>
  <c r="K1924" i="1" a="1"/>
  <c r="K1924" i="1"/>
  <c r="I1924" i="1" a="1"/>
  <c r="I1924" i="1" s="1"/>
  <c r="K1923" i="1" a="1"/>
  <c r="K1923" i="1" s="1"/>
  <c r="J1923" i="1" a="1"/>
  <c r="J1923" i="1" s="1"/>
  <c r="N1922" i="1" a="1"/>
  <c r="N1922" i="1"/>
  <c r="N1921" i="1" a="1"/>
  <c r="N1921" i="1" s="1"/>
  <c r="G1924" i="1" a="1"/>
  <c r="G1924" i="1" s="1"/>
  <c r="N1923" i="1" a="1"/>
  <c r="N1923" i="1" s="1"/>
  <c r="L1925" i="1" a="1"/>
  <c r="L1925" i="1" s="1"/>
  <c r="F1923" i="1" a="1"/>
  <c r="F1923" i="1"/>
  <c r="Q1924" i="1" a="1"/>
  <c r="Q1924" i="1" s="1"/>
  <c r="P1924" i="1" a="1"/>
  <c r="P1924" i="1"/>
  <c r="H1924" i="1" a="1"/>
  <c r="H1924" i="1" s="1"/>
  <c r="K1921" i="1" a="1"/>
  <c r="K1921" i="1" s="1"/>
  <c r="M1922" i="1" a="1"/>
  <c r="M1922" i="1" s="1"/>
  <c r="J1924" i="1" a="1"/>
  <c r="J1924" i="1" s="1"/>
  <c r="G1923" i="1" a="1"/>
  <c r="G1923" i="1"/>
  <c r="I1922" i="1" a="1"/>
  <c r="I1922" i="1" s="1"/>
  <c r="H1925" i="1" a="1"/>
  <c r="H1925" i="1" s="1"/>
  <c r="N1925" i="1" a="1"/>
  <c r="N1925" i="1" s="1"/>
  <c r="F1924" i="1" a="1"/>
  <c r="F1924" i="1"/>
  <c r="J1922" i="1" a="1"/>
  <c r="J1922" i="1" s="1"/>
  <c r="P1921" i="1" a="1"/>
  <c r="P1921" i="1" s="1"/>
  <c r="L1921" i="1" a="1"/>
  <c r="L1921" i="1" s="1"/>
  <c r="O1924" i="1" a="1"/>
  <c r="O1924" i="1" s="1"/>
  <c r="M1924" i="1" a="1"/>
  <c r="M1924" i="1"/>
  <c r="G1922" i="1" a="1"/>
  <c r="G1922" i="1" s="1"/>
  <c r="M1921" i="1" a="1"/>
  <c r="M1921" i="1"/>
  <c r="P1922" i="1" a="1"/>
  <c r="P1922" i="1"/>
  <c r="J1926" i="1" a="1"/>
  <c r="J1926" i="1" s="1"/>
  <c r="Q1923" i="1" a="1"/>
  <c r="Q1923" i="1"/>
  <c r="O1920" i="1" a="1"/>
  <c r="O1920" i="1"/>
  <c r="M1917" i="1" a="1"/>
  <c r="M1917" i="1"/>
  <c r="P1917" i="1" a="1"/>
  <c r="P1917" i="1"/>
  <c r="G1918" i="1" a="1"/>
  <c r="G1918" i="1" s="1"/>
  <c r="N1920" i="1" a="1"/>
  <c r="N1920" i="1" s="1"/>
  <c r="L1919" i="1" a="1"/>
  <c r="L1919" i="1" s="1"/>
  <c r="F1919" i="1" a="1"/>
  <c r="F1919" i="1" s="1"/>
  <c r="P1918" i="1" a="1"/>
  <c r="P1918" i="1"/>
  <c r="K1917" i="1" a="1"/>
  <c r="K1917" i="1" s="1"/>
  <c r="L1916" i="1" a="1"/>
  <c r="L1916" i="1"/>
  <c r="I1918" i="1" a="1"/>
  <c r="I1918" i="1" s="1"/>
  <c r="L1920" i="1" a="1"/>
  <c r="L1920" i="1" s="1"/>
  <c r="O1918" i="1" a="1"/>
  <c r="O1918" i="1" s="1"/>
  <c r="M1919" i="1" a="1"/>
  <c r="M1919" i="1" s="1"/>
  <c r="Q1918" i="1" a="1"/>
  <c r="Q1918" i="1"/>
  <c r="N1916" i="1" a="1"/>
  <c r="N1916" i="1" s="1"/>
  <c r="H1918" i="1" a="1"/>
  <c r="H1918" i="1"/>
  <c r="O1916" i="1" a="1"/>
  <c r="O1916" i="1"/>
  <c r="K1916" i="1" a="1"/>
  <c r="K1916" i="1" s="1"/>
  <c r="Q1917" i="1" a="1"/>
  <c r="Q1917" i="1" s="1"/>
  <c r="K1920" i="1" a="1"/>
  <c r="K1920" i="1"/>
  <c r="F1920" i="1" a="1"/>
  <c r="F1920" i="1" s="1"/>
  <c r="H1920" i="1" a="1"/>
  <c r="H1920" i="1" s="1"/>
  <c r="L1917" i="1" a="1"/>
  <c r="L1917" i="1"/>
  <c r="J1917" i="1" a="1"/>
  <c r="J1917" i="1" s="1"/>
  <c r="G1920" i="1" a="1"/>
  <c r="G1920" i="1"/>
  <c r="F1916" i="1" a="1"/>
  <c r="F1916" i="1" s="1"/>
  <c r="Q1919" i="1" a="1"/>
  <c r="Q1919" i="1" s="1"/>
  <c r="O1919" i="1" a="1"/>
  <c r="O1919" i="1"/>
  <c r="N1918" i="1" a="1"/>
  <c r="N1918" i="1" s="1"/>
  <c r="F1918" i="1" a="1"/>
  <c r="F1918" i="1"/>
  <c r="H1917" i="1" a="1"/>
  <c r="H1917" i="1" s="1"/>
  <c r="G1917" i="1" a="1"/>
  <c r="G1917" i="1"/>
  <c r="F1917" i="1" a="1"/>
  <c r="F1917" i="1"/>
  <c r="P1916" i="1" a="1"/>
  <c r="P1916" i="1" s="1"/>
  <c r="M1916" i="1" a="1"/>
  <c r="M1916" i="1"/>
  <c r="G1919" i="1" a="1"/>
  <c r="G1919" i="1"/>
  <c r="L1918" i="1" a="1"/>
  <c r="L1918" i="1" s="1"/>
  <c r="I1917" i="1" a="1"/>
  <c r="I1917" i="1"/>
  <c r="N1917" i="1" a="1"/>
  <c r="N1917" i="1" s="1"/>
  <c r="M1918" i="1" a="1"/>
  <c r="M1918" i="1" s="1"/>
  <c r="Q1916" i="1" a="1"/>
  <c r="Q1916" i="1"/>
  <c r="J1919" i="1" a="1"/>
  <c r="J1919" i="1"/>
  <c r="I1919" i="1" a="1"/>
  <c r="I1919" i="1" s="1"/>
  <c r="N1919" i="1" a="1"/>
  <c r="N1919" i="1"/>
  <c r="M1920" i="1" a="1"/>
  <c r="M1920" i="1" s="1"/>
  <c r="G1916" i="1" a="1"/>
  <c r="G1916" i="1" s="1"/>
  <c r="P1919" i="1" a="1"/>
  <c r="P1919" i="1" s="1"/>
  <c r="J1918" i="1" a="1"/>
  <c r="J1918" i="1" s="1"/>
  <c r="K1918" i="1" a="1"/>
  <c r="K1918" i="1" s="1"/>
  <c r="H1921" i="1" a="1"/>
  <c r="H1921" i="1" s="1"/>
  <c r="G1921" i="1" a="1"/>
  <c r="G1921" i="1"/>
  <c r="H1919" i="1" a="1"/>
  <c r="H1919" i="1"/>
  <c r="K1919" i="1" a="1"/>
  <c r="K1919" i="1" s="1"/>
  <c r="J1916" i="1" a="1"/>
  <c r="J1916" i="1" s="1"/>
  <c r="F1921" i="1" a="1"/>
  <c r="F1921" i="1" s="1"/>
  <c r="J1920" i="1" a="1"/>
  <c r="J1920" i="1"/>
  <c r="I1920" i="1" a="1"/>
  <c r="I1920" i="1"/>
  <c r="I1916" i="1" a="1"/>
  <c r="I1916" i="1"/>
  <c r="H1916" i="1" a="1"/>
  <c r="H1916" i="1" s="1"/>
  <c r="Q1915" i="1" a="1"/>
  <c r="Q1915" i="1"/>
  <c r="Q1920" i="1" a="1"/>
  <c r="Q1920" i="1" s="1"/>
  <c r="O1917" i="1" a="1"/>
  <c r="O1917" i="1" s="1"/>
  <c r="P1920" i="1" a="1"/>
  <c r="P1920" i="1" s="1"/>
  <c r="N1915" i="1" a="1"/>
  <c r="N1915" i="1" s="1"/>
  <c r="L1914" i="1" a="1"/>
  <c r="L1914" i="1"/>
  <c r="N1914" i="1" a="1"/>
  <c r="N1914" i="1" s="1"/>
  <c r="I1914" i="1" a="1"/>
  <c r="I1914" i="1"/>
  <c r="K1913" i="1" a="1"/>
  <c r="K1913" i="1" s="1"/>
  <c r="O1911" i="1" a="1"/>
  <c r="O1911" i="1"/>
  <c r="M1915" i="1" a="1"/>
  <c r="M1915" i="1"/>
  <c r="K1915" i="1" a="1"/>
  <c r="K1915" i="1"/>
  <c r="P1914" i="1" a="1"/>
  <c r="P1914" i="1"/>
  <c r="J1915" i="1" a="1"/>
  <c r="J1915" i="1" s="1"/>
  <c r="M1914" i="1" a="1"/>
  <c r="M1914" i="1" s="1"/>
  <c r="I1915" i="1" a="1"/>
  <c r="I1915" i="1"/>
  <c r="O1914" i="1" a="1"/>
  <c r="O1914" i="1" s="1"/>
  <c r="P1911" i="1" a="1"/>
  <c r="P1911" i="1" s="1"/>
  <c r="H1911" i="1" a="1"/>
  <c r="H1911" i="1" s="1"/>
  <c r="H1915" i="1" a="1"/>
  <c r="H1915" i="1" s="1"/>
  <c r="G1915" i="1" a="1"/>
  <c r="G1915" i="1"/>
  <c r="Q1914" i="1" a="1"/>
  <c r="Q1914" i="1"/>
  <c r="K1914" i="1" a="1"/>
  <c r="K1914" i="1" s="1"/>
  <c r="F1914" i="1" a="1"/>
  <c r="F1914" i="1" s="1"/>
  <c r="Q1913" i="1" a="1"/>
  <c r="Q1913" i="1" s="1"/>
  <c r="N1913" i="1" a="1"/>
  <c r="N1913" i="1" s="1"/>
  <c r="M1913" i="1" a="1"/>
  <c r="M1913" i="1" s="1"/>
  <c r="L1913" i="1" a="1"/>
  <c r="L1913" i="1" s="1"/>
  <c r="I1913" i="1" a="1"/>
  <c r="I1913" i="1"/>
  <c r="H1912" i="1" a="1"/>
  <c r="H1912" i="1" s="1"/>
  <c r="L1911" i="1" a="1"/>
  <c r="L1911" i="1" s="1"/>
  <c r="M1912" i="1" a="1"/>
  <c r="M1912" i="1"/>
  <c r="J1911" i="1" a="1"/>
  <c r="J1911" i="1" s="1"/>
  <c r="M1911" i="1" a="1"/>
  <c r="M1911" i="1" s="1"/>
  <c r="F1911" i="1" a="1"/>
  <c r="F1911" i="1"/>
  <c r="L1912" i="1" a="1"/>
  <c r="L1912" i="1" s="1"/>
  <c r="F1913" i="1" a="1"/>
  <c r="F1913" i="1" s="1"/>
  <c r="J1912" i="1" a="1"/>
  <c r="J1912" i="1" s="1"/>
  <c r="N1910" i="1" a="1"/>
  <c r="N1910" i="1"/>
  <c r="O1910" i="1" a="1"/>
  <c r="O1910" i="1"/>
  <c r="P1913" i="1" a="1"/>
  <c r="P1913" i="1" s="1"/>
  <c r="O1913" i="1" a="1"/>
  <c r="O1913" i="1" s="1"/>
  <c r="N1911" i="1" a="1"/>
  <c r="N1911" i="1" s="1"/>
  <c r="K1912" i="1" a="1"/>
  <c r="K1912" i="1" s="1"/>
  <c r="J1914" i="1" a="1"/>
  <c r="J1914" i="1"/>
  <c r="H1914" i="1" a="1"/>
  <c r="H1914" i="1"/>
  <c r="G1913" i="1" a="1"/>
  <c r="G1913" i="1"/>
  <c r="I1911" i="1" a="1"/>
  <c r="I1911" i="1" s="1"/>
  <c r="J1913" i="1" a="1"/>
  <c r="J1913" i="1" s="1"/>
  <c r="H1913" i="1" a="1"/>
  <c r="H1913" i="1" s="1"/>
  <c r="G1912" i="1" a="1"/>
  <c r="G1912" i="1" s="1"/>
  <c r="M1910" i="1" a="1"/>
  <c r="M1910" i="1"/>
  <c r="Q1911" i="1" a="1"/>
  <c r="Q1911" i="1" s="1"/>
  <c r="P1910" i="1" a="1"/>
  <c r="P1910" i="1" s="1"/>
  <c r="O1912" i="1" a="1"/>
  <c r="O1912" i="1" s="1"/>
  <c r="P1915" i="1" a="1"/>
  <c r="P1915" i="1" s="1"/>
  <c r="O1915" i="1" a="1"/>
  <c r="O1915" i="1"/>
  <c r="G1914" i="1" a="1"/>
  <c r="G1914" i="1" s="1"/>
  <c r="G1911" i="1" a="1"/>
  <c r="G1911" i="1" s="1"/>
  <c r="N1912" i="1" a="1"/>
  <c r="N1912" i="1" s="1"/>
  <c r="Q1912" i="1" a="1"/>
  <c r="Q1912" i="1"/>
  <c r="F1912" i="1" a="1"/>
  <c r="F1912" i="1"/>
  <c r="P1912" i="1" a="1"/>
  <c r="P1912" i="1"/>
  <c r="I1912" i="1" a="1"/>
  <c r="I1912" i="1"/>
  <c r="F1915" i="1" a="1"/>
  <c r="F1915" i="1" s="1"/>
  <c r="K1911" i="1" a="1"/>
  <c r="K1911" i="1"/>
  <c r="L1915" i="1" a="1"/>
  <c r="L1915" i="1" s="1"/>
  <c r="Q1910" i="1" a="1"/>
  <c r="Q1910" i="1"/>
  <c r="F1910" i="1" a="1"/>
  <c r="F1910" i="1"/>
  <c r="M1909" i="1" a="1"/>
  <c r="M1909" i="1"/>
  <c r="L1910" i="1" a="1"/>
  <c r="L1910" i="1" s="1"/>
  <c r="K1910" i="1" a="1"/>
  <c r="K1910" i="1" s="1"/>
  <c r="J1910" i="1" a="1"/>
  <c r="J1910" i="1"/>
  <c r="I1910" i="1" a="1"/>
  <c r="I1910" i="1" s="1"/>
  <c r="Q1909" i="1" a="1"/>
  <c r="Q1909" i="1" s="1"/>
  <c r="O1909" i="1" a="1"/>
  <c r="O1909" i="1" s="1"/>
  <c r="N1909" i="1" a="1"/>
  <c r="N1909" i="1"/>
  <c r="H1910" i="1" a="1"/>
  <c r="H1910" i="1" s="1"/>
  <c r="G1910" i="1" a="1"/>
  <c r="G1910" i="1" s="1"/>
  <c r="P1909" i="1" a="1"/>
  <c r="P1909" i="1" s="1"/>
  <c r="H1909" i="1" a="1"/>
  <c r="H1909" i="1"/>
  <c r="L1908" i="1" a="1"/>
  <c r="L1908" i="1" s="1"/>
  <c r="G1909" i="1" a="1"/>
  <c r="G1909" i="1" s="1"/>
  <c r="F1909" i="1" a="1"/>
  <c r="F1909" i="1" s="1"/>
  <c r="M1908" i="1" a="1"/>
  <c r="M1908" i="1" s="1"/>
  <c r="P1908" i="1" a="1"/>
  <c r="P1908" i="1" s="1"/>
  <c r="J1908" i="1" a="1"/>
  <c r="J1908" i="1" s="1"/>
  <c r="O1908" i="1" a="1"/>
  <c r="O1908" i="1" s="1"/>
  <c r="K1908" i="1" a="1"/>
  <c r="K1908" i="1"/>
  <c r="I1908" i="1" a="1"/>
  <c r="I1908" i="1" s="1"/>
  <c r="G1908" i="1" a="1"/>
  <c r="G1908" i="1"/>
  <c r="L1909" i="1" a="1"/>
  <c r="L1909" i="1"/>
  <c r="K1909" i="1" a="1"/>
  <c r="K1909" i="1" s="1"/>
  <c r="J1909" i="1" a="1"/>
  <c r="J1909" i="1"/>
  <c r="I1909" i="1" a="1"/>
  <c r="I1909" i="1"/>
  <c r="Q1908" i="1" a="1"/>
  <c r="Q1908" i="1" s="1"/>
  <c r="N1908" i="1" a="1"/>
  <c r="N1908" i="1"/>
  <c r="H1908" i="1" a="1"/>
  <c r="H1908" i="1"/>
  <c r="F1904" i="1" a="1"/>
  <c r="F1904" i="1" s="1"/>
  <c r="N1905" i="1" a="1"/>
  <c r="N1905" i="1" s="1"/>
  <c r="Q1907" i="1" a="1"/>
  <c r="Q1907" i="1" s="1"/>
  <c r="P1904" i="1" a="1"/>
  <c r="P1904" i="1"/>
  <c r="I1904" i="1" a="1"/>
  <c r="I1904" i="1"/>
  <c r="K1907" i="1" a="1"/>
  <c r="K1907" i="1" s="1"/>
  <c r="H1907" i="1" a="1"/>
  <c r="H1907" i="1" s="1"/>
  <c r="H1905" i="1" a="1"/>
  <c r="H1905" i="1"/>
  <c r="F1907" i="1" a="1"/>
  <c r="F1907" i="1" s="1"/>
  <c r="Q1906" i="1" a="1"/>
  <c r="Q1906" i="1"/>
  <c r="N1906" i="1" a="1"/>
  <c r="N1906" i="1" s="1"/>
  <c r="J1904" i="1" a="1"/>
  <c r="J1904" i="1"/>
  <c r="P1905" i="1" a="1"/>
  <c r="P1905" i="1" s="1"/>
  <c r="I1905" i="1" a="1"/>
  <c r="I1905" i="1" s="1"/>
  <c r="Q1904" i="1" a="1"/>
  <c r="Q1904" i="1" s="1"/>
  <c r="H1904" i="1" a="1"/>
  <c r="H1904" i="1" s="1"/>
  <c r="I1907" i="1" a="1"/>
  <c r="I1907" i="1" s="1"/>
  <c r="G1906" i="1" a="1"/>
  <c r="G1906" i="1" s="1"/>
  <c r="G1905" i="1" a="1"/>
  <c r="G1905" i="1" s="1"/>
  <c r="O1905" i="1" a="1"/>
  <c r="O1905" i="1" s="1"/>
  <c r="J1905" i="1" a="1"/>
  <c r="J1905" i="1"/>
  <c r="F1908" i="1" a="1"/>
  <c r="F1908" i="1" s="1"/>
  <c r="P1907" i="1" a="1"/>
  <c r="P1907" i="1" s="1"/>
  <c r="O1907" i="1" a="1"/>
  <c r="O1907" i="1" s="1"/>
  <c r="P1906" i="1" a="1"/>
  <c r="P1906" i="1"/>
  <c r="N1907" i="1" a="1"/>
  <c r="N1907" i="1"/>
  <c r="M1907" i="1" a="1"/>
  <c r="M1907" i="1" s="1"/>
  <c r="N1904" i="1" a="1"/>
  <c r="N1904" i="1"/>
  <c r="L1907" i="1" a="1"/>
  <c r="L1907" i="1"/>
  <c r="K1906" i="1" a="1"/>
  <c r="K1906" i="1" s="1"/>
  <c r="L1904" i="1" a="1"/>
  <c r="L1904" i="1"/>
  <c r="F1905" i="1" a="1"/>
  <c r="F1905" i="1"/>
  <c r="Q1905" i="1" a="1"/>
  <c r="Q1905" i="1"/>
  <c r="L1905" i="1" a="1"/>
  <c r="L1905" i="1"/>
  <c r="J1907" i="1" a="1"/>
  <c r="J1907" i="1" s="1"/>
  <c r="G1907" i="1" a="1"/>
  <c r="G1907" i="1" s="1"/>
  <c r="I1906" i="1" a="1"/>
  <c r="I1906" i="1" s="1"/>
  <c r="O1904" i="1" a="1"/>
  <c r="O1904" i="1" s="1"/>
  <c r="K1904" i="1" a="1"/>
  <c r="K1904" i="1"/>
  <c r="G1904" i="1" a="1"/>
  <c r="G1904" i="1" s="1"/>
  <c r="O1906" i="1" a="1"/>
  <c r="O1906" i="1"/>
  <c r="M1906" i="1" a="1"/>
  <c r="M1906" i="1" s="1"/>
  <c r="H1906" i="1" a="1"/>
  <c r="H1906" i="1" s="1"/>
  <c r="M1904" i="1" a="1"/>
  <c r="M1904" i="1" s="1"/>
  <c r="L1906" i="1" a="1"/>
  <c r="L1906" i="1"/>
  <c r="M1905" i="1" a="1"/>
  <c r="M1905" i="1" s="1"/>
  <c r="J1906" i="1" a="1"/>
  <c r="J1906" i="1"/>
  <c r="F1906" i="1" a="1"/>
  <c r="F1906" i="1"/>
  <c r="K1905" i="1" a="1"/>
  <c r="K1905" i="1"/>
  <c r="O1675" i="1" a="1"/>
  <c r="O1675" i="1"/>
  <c r="Q1675" i="1" a="1"/>
  <c r="Q1675" i="1" s="1"/>
  <c r="N1676" i="1" a="1"/>
  <c r="N1676" i="1" s="1"/>
  <c r="P1675" i="1" a="1"/>
  <c r="P1675" i="1" s="1"/>
  <c r="M1674" i="1" a="1"/>
  <c r="M1674" i="1"/>
  <c r="I1675" i="1" a="1"/>
  <c r="I1675" i="1"/>
  <c r="P1676" i="1" a="1"/>
  <c r="P1676" i="1" s="1"/>
  <c r="K1676" i="1" a="1"/>
  <c r="K1676" i="1"/>
  <c r="M1675" i="1" a="1"/>
  <c r="M1675" i="1"/>
  <c r="L1675" i="1" a="1"/>
  <c r="L1675" i="1"/>
  <c r="F1675" i="1" a="1"/>
  <c r="F1675" i="1" s="1"/>
  <c r="O1676" i="1" a="1"/>
  <c r="O1676" i="1" s="1"/>
  <c r="M1676" i="1" a="1"/>
  <c r="M1676" i="1"/>
  <c r="L1676" i="1" a="1"/>
  <c r="L1676" i="1"/>
  <c r="I1676" i="1" a="1"/>
  <c r="I1676" i="1"/>
  <c r="O1674" i="1" a="1"/>
  <c r="O1674" i="1" s="1"/>
  <c r="G1676" i="1" a="1"/>
  <c r="G1676" i="1" s="1"/>
  <c r="N1675" i="1" a="1"/>
  <c r="N1675" i="1"/>
  <c r="N1674" i="1" a="1"/>
  <c r="N1674" i="1" s="1"/>
  <c r="J1675" i="1" a="1"/>
  <c r="J1675" i="1" s="1"/>
  <c r="Q1676" i="1" a="1"/>
  <c r="Q1676" i="1"/>
  <c r="L1674" i="1" a="1"/>
  <c r="L1674" i="1" s="1"/>
  <c r="P1674" i="1" a="1"/>
  <c r="P1674" i="1" s="1"/>
  <c r="F1676" i="1" a="1"/>
  <c r="F1676" i="1" s="1"/>
  <c r="G1675" i="1" a="1"/>
  <c r="G1675" i="1" s="1"/>
  <c r="J1676" i="1" a="1"/>
  <c r="J1676" i="1" s="1"/>
  <c r="Q1674" i="1" a="1"/>
  <c r="Q1674" i="1" s="1"/>
  <c r="K1675" i="1" a="1"/>
  <c r="K1675" i="1" s="1"/>
  <c r="H1675" i="1" a="1"/>
  <c r="H1675" i="1"/>
  <c r="H1676" i="1" a="1"/>
  <c r="H1676" i="1" s="1"/>
  <c r="N1670" i="1" a="1"/>
  <c r="N1670" i="1" s="1"/>
  <c r="F1670" i="1" a="1"/>
  <c r="F1670" i="1" s="1"/>
  <c r="G1673" i="1" a="1"/>
  <c r="G1673" i="1"/>
  <c r="P1671" i="1" a="1"/>
  <c r="P1671" i="1" s="1"/>
  <c r="P1670" i="1" a="1"/>
  <c r="P1670" i="1"/>
  <c r="M1672" i="1" a="1"/>
  <c r="M1672" i="1" s="1"/>
  <c r="M1670" i="1" a="1"/>
  <c r="M1670" i="1"/>
  <c r="I1674" i="1" a="1"/>
  <c r="I1674" i="1"/>
  <c r="Q1673" i="1" a="1"/>
  <c r="Q1673" i="1" s="1"/>
  <c r="K1674" i="1" a="1"/>
  <c r="K1674" i="1"/>
  <c r="G1670" i="1" a="1"/>
  <c r="G1670" i="1" s="1"/>
  <c r="O1671" i="1" a="1"/>
  <c r="O1671" i="1" s="1"/>
  <c r="I1672" i="1" a="1"/>
  <c r="I1672" i="1" s="1"/>
  <c r="L1672" i="1" a="1"/>
  <c r="L1672" i="1" s="1"/>
  <c r="J1674" i="1" a="1"/>
  <c r="J1674" i="1" s="1"/>
  <c r="N1672" i="1" a="1"/>
  <c r="N1672" i="1" s="1"/>
  <c r="H1672" i="1" a="1"/>
  <c r="H1672" i="1" s="1"/>
  <c r="J1671" i="1" a="1"/>
  <c r="J1671" i="1"/>
  <c r="L1670" i="1" a="1"/>
  <c r="L1670" i="1" s="1"/>
  <c r="Q1672" i="1" a="1"/>
  <c r="Q1672" i="1"/>
  <c r="I1673" i="1" a="1"/>
  <c r="I1673" i="1" s="1"/>
  <c r="Q1670" i="1" a="1"/>
  <c r="Q1670" i="1" s="1"/>
  <c r="K1670" i="1" a="1"/>
  <c r="K1670" i="1"/>
  <c r="G1674" i="1" a="1"/>
  <c r="G1674" i="1"/>
  <c r="F1674" i="1" a="1"/>
  <c r="F1674" i="1" s="1"/>
  <c r="O1673" i="1" a="1"/>
  <c r="O1673" i="1" s="1"/>
  <c r="N1673" i="1" a="1"/>
  <c r="N1673" i="1"/>
  <c r="H1673" i="1" a="1"/>
  <c r="H1673" i="1" s="1"/>
  <c r="P1672" i="1" a="1"/>
  <c r="P1672" i="1"/>
  <c r="M1671" i="1" a="1"/>
  <c r="M1671" i="1" s="1"/>
  <c r="L1671" i="1" a="1"/>
  <c r="L1671" i="1" s="1"/>
  <c r="J1672" i="1" a="1"/>
  <c r="J1672" i="1" s="1"/>
  <c r="F1672" i="1" a="1"/>
  <c r="F1672" i="1" s="1"/>
  <c r="Q1671" i="1" a="1"/>
  <c r="Q1671" i="1"/>
  <c r="N1671" i="1" a="1"/>
  <c r="N1671" i="1" s="1"/>
  <c r="K1672" i="1" a="1"/>
  <c r="K1672" i="1"/>
  <c r="H1674" i="1" a="1"/>
  <c r="H1674" i="1"/>
  <c r="P1673" i="1" a="1"/>
  <c r="P1673" i="1" s="1"/>
  <c r="J1673" i="1" a="1"/>
  <c r="J1673" i="1" s="1"/>
  <c r="K1671" i="1" a="1"/>
  <c r="K1671" i="1" s="1"/>
  <c r="G1671" i="1" a="1"/>
  <c r="G1671" i="1"/>
  <c r="I1671" i="1" a="1"/>
  <c r="I1671" i="1" s="1"/>
  <c r="O1670" i="1" a="1"/>
  <c r="O1670" i="1" s="1"/>
  <c r="M1673" i="1" a="1"/>
  <c r="M1673" i="1"/>
  <c r="L1673" i="1" a="1"/>
  <c r="L1673" i="1" s="1"/>
  <c r="I1670" i="1" a="1"/>
  <c r="I1670" i="1" s="1"/>
  <c r="H1670" i="1" a="1"/>
  <c r="H1670" i="1" s="1"/>
  <c r="F1671" i="1" a="1"/>
  <c r="F1671" i="1" s="1"/>
  <c r="J1670" i="1" a="1"/>
  <c r="J1670" i="1"/>
  <c r="K1673" i="1" a="1"/>
  <c r="K1673" i="1" s="1"/>
  <c r="F1673" i="1" a="1"/>
  <c r="F1673" i="1" s="1"/>
  <c r="O1672" i="1" a="1"/>
  <c r="O1672" i="1"/>
  <c r="Q1669" i="1" a="1"/>
  <c r="Q1669" i="1"/>
  <c r="G1672" i="1" a="1"/>
  <c r="G1672" i="1" s="1"/>
  <c r="H1671" i="1" a="1"/>
  <c r="H1671" i="1"/>
  <c r="N1960" i="1" a="1"/>
  <c r="N1960" i="1" s="1"/>
  <c r="Q1960" i="1" a="1"/>
  <c r="Q1960" i="1"/>
  <c r="P1960" i="1" a="1"/>
  <c r="P1960" i="1" s="1"/>
  <c r="O1960" i="1" a="1"/>
  <c r="O1960" i="1"/>
  <c r="K1960" i="1" a="1"/>
  <c r="K1960" i="1"/>
  <c r="H1960" i="1" a="1"/>
  <c r="H1960" i="1" s="1"/>
  <c r="G1960" i="1" a="1"/>
  <c r="G1960" i="1" s="1"/>
  <c r="Q1959" i="1" a="1"/>
  <c r="Q1959" i="1"/>
  <c r="O1959" i="1" a="1"/>
  <c r="O1959" i="1" s="1"/>
  <c r="N1959" i="1" a="1"/>
  <c r="N1959" i="1"/>
  <c r="M1959" i="1" a="1"/>
  <c r="M1959" i="1"/>
  <c r="P1959" i="1" a="1"/>
  <c r="P1959" i="1" s="1"/>
  <c r="G1961" i="1" a="1"/>
  <c r="G1961" i="1"/>
  <c r="J1960" i="1" a="1"/>
  <c r="J1960" i="1"/>
  <c r="F1960" i="1" a="1"/>
  <c r="F1960" i="1" s="1"/>
  <c r="M1960" i="1" a="1"/>
  <c r="M1960" i="1" s="1"/>
  <c r="L1960" i="1" a="1"/>
  <c r="L1960" i="1"/>
  <c r="I1960" i="1" a="1"/>
  <c r="I1960" i="1"/>
  <c r="F1961" i="1" a="1"/>
  <c r="F1961" i="1" s="1"/>
  <c r="H1958" i="1" a="1"/>
  <c r="H1958" i="1"/>
  <c r="F1958" i="1" a="1"/>
  <c r="F1958" i="1" s="1"/>
  <c r="H1957" i="1" a="1"/>
  <c r="H1957" i="1" s="1"/>
  <c r="I1956" i="1" a="1"/>
  <c r="I1956" i="1"/>
  <c r="Q1957" i="1" a="1"/>
  <c r="Q1957" i="1" s="1"/>
  <c r="H1956" i="1" a="1"/>
  <c r="H1956" i="1" s="1"/>
  <c r="G1957" i="1" a="1"/>
  <c r="G1957" i="1"/>
  <c r="M1956" i="1" a="1"/>
  <c r="M1956" i="1" s="1"/>
  <c r="O1957" i="1" a="1"/>
  <c r="O1957" i="1"/>
  <c r="I1957" i="1" a="1"/>
  <c r="I1957" i="1" s="1"/>
  <c r="F1957" i="1" a="1"/>
  <c r="F1957" i="1"/>
  <c r="J1958" i="1" a="1"/>
  <c r="J1958" i="1" s="1"/>
  <c r="L1959" i="1" a="1"/>
  <c r="L1959" i="1" s="1"/>
  <c r="K1959" i="1" a="1"/>
  <c r="K1959" i="1"/>
  <c r="Q1956" i="1" a="1"/>
  <c r="Q1956" i="1" s="1"/>
  <c r="O1956" i="1" a="1"/>
  <c r="O1956" i="1" s="1"/>
  <c r="J1959" i="1" a="1"/>
  <c r="J1959" i="1"/>
  <c r="I1959" i="1" a="1"/>
  <c r="I1959" i="1"/>
  <c r="F1959" i="1" a="1"/>
  <c r="F1959" i="1" s="1"/>
  <c r="J1956" i="1" a="1"/>
  <c r="J1956" i="1"/>
  <c r="Q1955" i="1" a="1"/>
  <c r="Q1955" i="1"/>
  <c r="N1958" i="1" a="1"/>
  <c r="N1958" i="1"/>
  <c r="L1958" i="1" a="1"/>
  <c r="L1958" i="1" s="1"/>
  <c r="K1958" i="1" a="1"/>
  <c r="K1958" i="1" s="1"/>
  <c r="I1958" i="1" a="1"/>
  <c r="I1958" i="1" s="1"/>
  <c r="N1955" i="1" a="1"/>
  <c r="N1955" i="1" s="1"/>
  <c r="F1956" i="1" a="1"/>
  <c r="F1956" i="1" s="1"/>
  <c r="J1957" i="1" a="1"/>
  <c r="J1957" i="1" s="1"/>
  <c r="H1959" i="1" a="1"/>
  <c r="H1959" i="1"/>
  <c r="M1957" i="1" a="1"/>
  <c r="M1957" i="1" s="1"/>
  <c r="P1955" i="1" a="1"/>
  <c r="P1955" i="1" s="1"/>
  <c r="G1958" i="1" a="1"/>
  <c r="G1958" i="1" s="1"/>
  <c r="G1959" i="1" a="1"/>
  <c r="G1959" i="1"/>
  <c r="Q1958" i="1" a="1"/>
  <c r="Q1958" i="1" s="1"/>
  <c r="P1956" i="1" a="1"/>
  <c r="P1956" i="1" s="1"/>
  <c r="M1958" i="1" a="1"/>
  <c r="M1958" i="1"/>
  <c r="O1958" i="1" a="1"/>
  <c r="O1958" i="1"/>
  <c r="P1957" i="1" a="1"/>
  <c r="P1957" i="1" s="1"/>
  <c r="N1957" i="1" a="1"/>
  <c r="N1957" i="1"/>
  <c r="L1957" i="1" a="1"/>
  <c r="L1957" i="1"/>
  <c r="K1957" i="1" a="1"/>
  <c r="K1957" i="1" s="1"/>
  <c r="N1956" i="1" a="1"/>
  <c r="N1956" i="1" s="1"/>
  <c r="K1956" i="1" a="1"/>
  <c r="K1956" i="1" s="1"/>
  <c r="G1956" i="1" a="1"/>
  <c r="G1956" i="1" s="1"/>
  <c r="O1955" i="1" a="1"/>
  <c r="O1955" i="1"/>
  <c r="L1956" i="1" a="1"/>
  <c r="L1956" i="1" s="1"/>
  <c r="P1958" i="1" a="1"/>
  <c r="P1958" i="1"/>
  <c r="M1953" i="1" a="1"/>
  <c r="M1953" i="1" s="1"/>
  <c r="Q1952" i="1" a="1"/>
  <c r="Q1952" i="1"/>
  <c r="I1952" i="1" a="1"/>
  <c r="I1952" i="1"/>
  <c r="H1955" i="1" a="1"/>
  <c r="H1955" i="1"/>
  <c r="L1952" i="1" a="1"/>
  <c r="L1952" i="1" s="1"/>
  <c r="Q1951" i="1" a="1"/>
  <c r="Q1951" i="1"/>
  <c r="K1955" i="1" a="1"/>
  <c r="K1955" i="1"/>
  <c r="P1952" i="1" a="1"/>
  <c r="P1952" i="1"/>
  <c r="K1951" i="1" a="1"/>
  <c r="K1951" i="1" s="1"/>
  <c r="M1955" i="1" a="1"/>
  <c r="M1955" i="1" s="1"/>
  <c r="L1955" i="1" a="1"/>
  <c r="L1955" i="1" s="1"/>
  <c r="G1955" i="1" a="1"/>
  <c r="G1955" i="1" s="1"/>
  <c r="F1952" i="1" a="1"/>
  <c r="F1952" i="1"/>
  <c r="K1952" i="1" a="1"/>
  <c r="K1952" i="1" s="1"/>
  <c r="I1953" i="1" a="1"/>
  <c r="I1953" i="1"/>
  <c r="J1955" i="1" a="1"/>
  <c r="J1955" i="1" s="1"/>
  <c r="I1955" i="1" a="1"/>
  <c r="I1955" i="1" s="1"/>
  <c r="G1953" i="1" a="1"/>
  <c r="G1953" i="1" s="1"/>
  <c r="M1952" i="1" a="1"/>
  <c r="M1952" i="1" s="1"/>
  <c r="Q1953" i="1" a="1"/>
  <c r="Q1953" i="1" s="1"/>
  <c r="O1953" i="1" a="1"/>
  <c r="O1953" i="1"/>
  <c r="P1953" i="1" a="1"/>
  <c r="P1953" i="1" s="1"/>
  <c r="G1952" i="1" a="1"/>
  <c r="G1952" i="1" s="1"/>
  <c r="P1951" i="1" a="1"/>
  <c r="P1951" i="1"/>
  <c r="L1953" i="1" a="1"/>
  <c r="L1953" i="1"/>
  <c r="M1951" i="1" a="1"/>
  <c r="M1951" i="1" s="1"/>
  <c r="L1951" i="1" a="1"/>
  <c r="L1951" i="1" s="1"/>
  <c r="J1953" i="1" a="1"/>
  <c r="J1953" i="1" s="1"/>
  <c r="N1952" i="1" a="1"/>
  <c r="N1952" i="1"/>
  <c r="J1952" i="1" a="1"/>
  <c r="J1952" i="1" s="1"/>
  <c r="O1951" i="1" a="1"/>
  <c r="O1951" i="1"/>
  <c r="N1951" i="1" a="1"/>
  <c r="N1951" i="1"/>
  <c r="F1955" i="1" a="1"/>
  <c r="F1955" i="1" s="1"/>
  <c r="H1952" i="1" a="1"/>
  <c r="H1952" i="1" s="1"/>
  <c r="F1953" i="1" a="1"/>
  <c r="F1953" i="1" s="1"/>
  <c r="J1951" i="1" a="1"/>
  <c r="J1951" i="1"/>
  <c r="O1952" i="1" a="1"/>
  <c r="O1952" i="1" s="1"/>
  <c r="K1953" i="1" a="1"/>
  <c r="K1953" i="1" s="1"/>
  <c r="H1953" i="1" a="1"/>
  <c r="H1953" i="1" s="1"/>
  <c r="N1953" i="1" a="1"/>
  <c r="N1953" i="1"/>
  <c r="J1949" i="1" a="1"/>
  <c r="J1949" i="1" s="1"/>
  <c r="F1949" i="1" a="1"/>
  <c r="F1949" i="1" s="1"/>
  <c r="M1949" i="1" a="1"/>
  <c r="M1949" i="1" s="1"/>
  <c r="I1951" i="1" a="1"/>
  <c r="I1951" i="1"/>
  <c r="H1951" i="1" a="1"/>
  <c r="H1951" i="1" s="1"/>
  <c r="I1949" i="1" a="1"/>
  <c r="I1949" i="1" s="1"/>
  <c r="G1951" i="1" a="1"/>
  <c r="G1951" i="1" s="1"/>
  <c r="F1951" i="1" a="1"/>
  <c r="F1951" i="1" s="1"/>
  <c r="Q1948" i="1" a="1"/>
  <c r="Q1948" i="1" s="1"/>
  <c r="G1949" i="1" a="1"/>
  <c r="G1949" i="1"/>
  <c r="Q1950" i="1" a="1"/>
  <c r="Q1950" i="1"/>
  <c r="P1950" i="1" a="1"/>
  <c r="P1950" i="1" s="1"/>
  <c r="O1948" i="1" a="1"/>
  <c r="O1948" i="1"/>
  <c r="M1950" i="1" a="1"/>
  <c r="M1950" i="1"/>
  <c r="L1949" i="1" a="1"/>
  <c r="L1949" i="1"/>
  <c r="H1950" i="1" a="1"/>
  <c r="H1950" i="1" s="1"/>
  <c r="O1950" i="1" a="1"/>
  <c r="O1950" i="1" s="1"/>
  <c r="N1950" i="1" a="1"/>
  <c r="N1950" i="1"/>
  <c r="L1950" i="1" a="1"/>
  <c r="L1950" i="1" s="1"/>
  <c r="H1949" i="1" a="1"/>
  <c r="H1949" i="1"/>
  <c r="K1950" i="1" a="1"/>
  <c r="K1950" i="1" s="1"/>
  <c r="J1950" i="1" a="1"/>
  <c r="J1950" i="1"/>
  <c r="I1950" i="1" a="1"/>
  <c r="I1950" i="1" s="1"/>
  <c r="G1950" i="1" a="1"/>
  <c r="G1950" i="1" s="1"/>
  <c r="F1950" i="1" a="1"/>
  <c r="F1950" i="1"/>
  <c r="Q1949" i="1" a="1"/>
  <c r="Q1949" i="1"/>
  <c r="N1949" i="1" a="1"/>
  <c r="N1949" i="1" s="1"/>
  <c r="K1949" i="1" a="1"/>
  <c r="K1949" i="1" s="1"/>
  <c r="P1948" i="1" a="1"/>
  <c r="P1948" i="1"/>
  <c r="P1949" i="1" a="1"/>
  <c r="P1949" i="1"/>
  <c r="O1949" i="1" a="1"/>
  <c r="O1949" i="1"/>
  <c r="Q2217" i="1" a="1"/>
  <c r="Q2217" i="1" s="1"/>
  <c r="M2217" i="1" a="1"/>
  <c r="M2217" i="1" s="1"/>
  <c r="M2218" i="1" s="1" a="1"/>
  <c r="M2218" i="1" s="1"/>
  <c r="P2217" i="1" a="1"/>
  <c r="P2217" i="1"/>
  <c r="Q2218" i="1" a="1"/>
  <c r="Q2218" i="1" s="1"/>
  <c r="N2217" i="1" a="1"/>
  <c r="N2217" i="1"/>
  <c r="L2217" i="1" a="1"/>
  <c r="L2217" i="1" s="1"/>
  <c r="L2218" i="1" s="1" a="1"/>
  <c r="L2218" i="1" s="1"/>
  <c r="O2217" i="1" a="1"/>
  <c r="O2217" i="1" s="1"/>
  <c r="O2218" i="1" s="1" a="1"/>
  <c r="O2218" i="1" s="1"/>
  <c r="N2218" i="1" a="1"/>
  <c r="N2218" i="1" s="1"/>
  <c r="P2218" i="1" a="1"/>
  <c r="P2218" i="1" s="1"/>
  <c r="N2215" i="1" a="1"/>
  <c r="N2215" i="1" s="1"/>
  <c r="I2214" i="1" a="1"/>
  <c r="I2214" i="1" s="1"/>
  <c r="I2215" i="1" s="1" a="1"/>
  <c r="I2215" i="1" s="1"/>
  <c r="P2215" i="1" a="1"/>
  <c r="P2215" i="1"/>
  <c r="K2214" i="1" a="1"/>
  <c r="K2214" i="1" s="1"/>
  <c r="J2212" i="1" a="1"/>
  <c r="J2212" i="1" s="1"/>
  <c r="G2214" i="1" a="1"/>
  <c r="G2214" i="1"/>
  <c r="G2215" i="1" s="1" a="1"/>
  <c r="G2215" i="1" s="1"/>
  <c r="O2212" i="1" a="1"/>
  <c r="O2212" i="1" s="1"/>
  <c r="N2211" i="1" a="1"/>
  <c r="N2211" i="1" s="1"/>
  <c r="F2215" i="1"/>
  <c r="Q2214" i="1" a="1"/>
  <c r="Q2214" i="1" s="1"/>
  <c r="M2214" i="1" a="1"/>
  <c r="M2214" i="1"/>
  <c r="M2215" i="1" s="1" a="1"/>
  <c r="M2215" i="1" s="1"/>
  <c r="F2212" i="1" a="1"/>
  <c r="F2212" i="1" s="1"/>
  <c r="L2214" i="1" a="1"/>
  <c r="L2214" i="1" s="1"/>
  <c r="L2215" i="1" s="1" a="1"/>
  <c r="L2215" i="1" s="1"/>
  <c r="I2212" i="1" a="1"/>
  <c r="I2212" i="1"/>
  <c r="P2211" i="1" a="1"/>
  <c r="P2211" i="1"/>
  <c r="K2211" i="1" a="1"/>
  <c r="K2211" i="1"/>
  <c r="J2214" i="1" a="1"/>
  <c r="J2214" i="1" s="1"/>
  <c r="J2215" i="1" s="1" a="1"/>
  <c r="J2215" i="1" s="1"/>
  <c r="N2212" i="1" a="1"/>
  <c r="N2212" i="1" s="1"/>
  <c r="F2214" i="1" a="1"/>
  <c r="F2214" i="1" s="1"/>
  <c r="F2215" i="1" s="1" a="1"/>
  <c r="L2211" i="1" a="1"/>
  <c r="L2211" i="1"/>
  <c r="M2211" i="1" a="1"/>
  <c r="M2211" i="1" s="1"/>
  <c r="Q2212" i="1" a="1"/>
  <c r="Q2212" i="1" s="1"/>
  <c r="H2212" i="1" a="1"/>
  <c r="H2212" i="1"/>
  <c r="K2217" i="1" a="1"/>
  <c r="K2217" i="1" s="1"/>
  <c r="K2218" i="1" s="1" a="1"/>
  <c r="K2218" i="1" s="1"/>
  <c r="J2211" i="1" a="1"/>
  <c r="J2211" i="1" s="1"/>
  <c r="J2217" i="1" a="1"/>
  <c r="J2217" i="1" s="1"/>
  <c r="J2218" i="1" s="1" a="1"/>
  <c r="J2218" i="1" s="1"/>
  <c r="I2217" i="1" a="1"/>
  <c r="I2217" i="1" s="1"/>
  <c r="I2218" i="1" s="1" a="1"/>
  <c r="I2218" i="1" s="1"/>
  <c r="H2217" i="1" a="1"/>
  <c r="H2217" i="1" s="1"/>
  <c r="H2218" i="1" s="1" a="1"/>
  <c r="H2218" i="1" s="1"/>
  <c r="M2212" i="1" a="1"/>
  <c r="M2212" i="1"/>
  <c r="G2217" i="1" a="1"/>
  <c r="G2217" i="1"/>
  <c r="G2218" i="1" s="1" a="1"/>
  <c r="G2218" i="1" s="1"/>
  <c r="H2214" i="1" a="1"/>
  <c r="H2214" i="1" s="1"/>
  <c r="H2215" i="1" s="1" a="1"/>
  <c r="H2215" i="1" s="1"/>
  <c r="K2216" i="1" a="1"/>
  <c r="K2216" i="1" s="1"/>
  <c r="J2216" i="1" a="1"/>
  <c r="J2216" i="1" s="1"/>
  <c r="L2212" i="1" a="1"/>
  <c r="L2212" i="1" s="1"/>
  <c r="G2212" i="1" a="1"/>
  <c r="G2212" i="1"/>
  <c r="F2217" i="1" a="1"/>
  <c r="F2217" i="1" s="1"/>
  <c r="F2218" i="1" s="1" a="1"/>
  <c r="F2218" i="1" s="1"/>
  <c r="Q2216" i="1" a="1"/>
  <c r="Q2216" i="1" s="1"/>
  <c r="P2216" i="1" a="1"/>
  <c r="P2216" i="1"/>
  <c r="K2212" i="1" a="1"/>
  <c r="K2212" i="1" s="1"/>
  <c r="N2216" i="1" a="1"/>
  <c r="N2216" i="1" s="1"/>
  <c r="O2216" i="1" a="1"/>
  <c r="O2216" i="1" s="1"/>
  <c r="O2214" i="1" a="1"/>
  <c r="O2214" i="1" s="1"/>
  <c r="O2215" i="1" s="1" a="1"/>
  <c r="O2215" i="1" s="1"/>
  <c r="M2216" i="1" a="1"/>
  <c r="M2216" i="1" s="1"/>
  <c r="N2214" i="1" a="1"/>
  <c r="N2214" i="1"/>
  <c r="P2212" i="1" a="1"/>
  <c r="P2212" i="1" s="1"/>
  <c r="Q2211" i="1" a="1"/>
  <c r="Q2211" i="1"/>
  <c r="P2214" i="1" a="1"/>
  <c r="P2214" i="1"/>
  <c r="G2216" i="1" a="1"/>
  <c r="G2216" i="1" s="1"/>
  <c r="L2216" i="1" a="1"/>
  <c r="L2216" i="1" s="1"/>
  <c r="K2215" i="1" a="1"/>
  <c r="K2215" i="1" s="1"/>
  <c r="O2211" i="1" a="1"/>
  <c r="O2211" i="1" s="1"/>
  <c r="I2216" i="1" a="1"/>
  <c r="I2216" i="1" s="1"/>
  <c r="H2216" i="1" a="1"/>
  <c r="H2216" i="1" s="1"/>
  <c r="F2216" i="1" a="1"/>
  <c r="F2216" i="1" s="1"/>
  <c r="Q2215" i="1" a="1"/>
  <c r="Q2215" i="1" s="1"/>
  <c r="Q2209" i="1" a="1"/>
  <c r="Q2209" i="1" s="1"/>
  <c r="K2209" i="1" a="1"/>
  <c r="K2209" i="1" s="1"/>
  <c r="O2208" i="1" a="1"/>
  <c r="O2208" i="1" s="1"/>
  <c r="K2208" i="1" a="1"/>
  <c r="K2208" i="1"/>
  <c r="F2207" i="1" a="1"/>
  <c r="F2207" i="1" s="1"/>
  <c r="J2209" i="1" a="1"/>
  <c r="J2209" i="1" s="1"/>
  <c r="I2206" i="1" a="1"/>
  <c r="I2206" i="1"/>
  <c r="G2208" i="1" a="1"/>
  <c r="G2208" i="1" s="1"/>
  <c r="L2206" i="1" a="1"/>
  <c r="L2206" i="1"/>
  <c r="P2206" i="1" a="1"/>
  <c r="P2206" i="1"/>
  <c r="M2209" i="1" a="1"/>
  <c r="M2209" i="1"/>
  <c r="Q2207" i="1" a="1"/>
  <c r="Q2207" i="1"/>
  <c r="H2209" i="1" a="1"/>
  <c r="H2209" i="1"/>
  <c r="L2208" i="1" a="1"/>
  <c r="L2208" i="1"/>
  <c r="P2208" i="1" a="1"/>
  <c r="P2208" i="1"/>
  <c r="N2207" i="1" a="1"/>
  <c r="N2207" i="1"/>
  <c r="L2210" i="1" a="1"/>
  <c r="L2210" i="1"/>
  <c r="J2210" i="1" a="1"/>
  <c r="J2210" i="1"/>
  <c r="O2209" i="1" a="1"/>
  <c r="O2209" i="1" s="1"/>
  <c r="I2208" i="1" a="1"/>
  <c r="I2208" i="1"/>
  <c r="I2211" i="1" a="1"/>
  <c r="I2211" i="1"/>
  <c r="H2211" i="1" a="1"/>
  <c r="H2211" i="1" s="1"/>
  <c r="G2211" i="1" a="1"/>
  <c r="G2211" i="1" s="1"/>
  <c r="F2211" i="1" a="1"/>
  <c r="F2211" i="1"/>
  <c r="G2207" i="1" a="1"/>
  <c r="G2207" i="1"/>
  <c r="K2206" i="1" a="1"/>
  <c r="K2206" i="1"/>
  <c r="Q2210" i="1" a="1"/>
  <c r="Q2210" i="1"/>
  <c r="J2208" i="1" a="1"/>
  <c r="J2208" i="1"/>
  <c r="P2210" i="1" a="1"/>
  <c r="P2210" i="1"/>
  <c r="O2210" i="1" a="1"/>
  <c r="O2210" i="1"/>
  <c r="L2209" i="1" a="1"/>
  <c r="L2209" i="1"/>
  <c r="H2208" i="1" a="1"/>
  <c r="H2208" i="1" s="1"/>
  <c r="M2207" i="1" a="1"/>
  <c r="M2207" i="1"/>
  <c r="K2210" i="1" a="1"/>
  <c r="K2210" i="1" s="1"/>
  <c r="I2209" i="1" a="1"/>
  <c r="I2209" i="1"/>
  <c r="O2207" i="1" a="1"/>
  <c r="O2207" i="1" s="1"/>
  <c r="G2209" i="1" a="1"/>
  <c r="G2209" i="1" s="1"/>
  <c r="F2209" i="1" a="1"/>
  <c r="F2209" i="1" s="1"/>
  <c r="P2207" i="1" a="1"/>
  <c r="P2207" i="1" s="1"/>
  <c r="H2206" i="1" a="1"/>
  <c r="H2206" i="1"/>
  <c r="F2206" i="1" a="1"/>
  <c r="F2206" i="1" s="1"/>
  <c r="K2207" i="1" a="1"/>
  <c r="K2207" i="1" s="1"/>
  <c r="O2206" i="1" a="1"/>
  <c r="O2206" i="1" s="1"/>
  <c r="N2206" i="1" a="1"/>
  <c r="N2206" i="1" s="1"/>
  <c r="G2206" i="1" a="1"/>
  <c r="G2206" i="1" s="1"/>
  <c r="N2210" i="1" a="1"/>
  <c r="N2210" i="1" s="1"/>
  <c r="N2208" i="1" a="1"/>
  <c r="N2208" i="1"/>
  <c r="F2208" i="1" a="1"/>
  <c r="F2208" i="1" s="1"/>
  <c r="Q2206" i="1" a="1"/>
  <c r="Q2206" i="1" s="1"/>
  <c r="L2207" i="1" a="1"/>
  <c r="L2207" i="1" s="1"/>
  <c r="I2207" i="1" a="1"/>
  <c r="I2207" i="1" s="1"/>
  <c r="M2210" i="1" a="1"/>
  <c r="M2210" i="1" s="1"/>
  <c r="I2210" i="1" a="1"/>
  <c r="I2210" i="1"/>
  <c r="H2210" i="1" a="1"/>
  <c r="H2210" i="1" s="1"/>
  <c r="G2210" i="1" a="1"/>
  <c r="G2210" i="1" s="1"/>
  <c r="Q2208" i="1" a="1"/>
  <c r="Q2208" i="1"/>
  <c r="P2209" i="1" a="1"/>
  <c r="P2209" i="1" s="1"/>
  <c r="J2207" i="1" a="1"/>
  <c r="J2207" i="1" s="1"/>
  <c r="M2208" i="1" a="1"/>
  <c r="M2208" i="1" s="1"/>
  <c r="J2206" i="1" a="1"/>
  <c r="J2206" i="1" s="1"/>
  <c r="H2207" i="1" a="1"/>
  <c r="H2207" i="1" s="1"/>
  <c r="F2210" i="1" a="1"/>
  <c r="F2210" i="1" s="1"/>
  <c r="N2209" i="1" a="1"/>
  <c r="N2209" i="1" s="1"/>
  <c r="M2206" i="1" a="1"/>
  <c r="M2206" i="1"/>
  <c r="P2205" i="1" a="1"/>
  <c r="P2205" i="1" s="1"/>
  <c r="M2203" i="1" a="1"/>
  <c r="M2203" i="1"/>
  <c r="N2205" i="1" a="1"/>
  <c r="N2205" i="1" s="1"/>
  <c r="J2202" i="1" a="1"/>
  <c r="J2202" i="1" s="1"/>
  <c r="G2205" i="1" a="1"/>
  <c r="G2205" i="1" s="1"/>
  <c r="O2202" i="1" a="1"/>
  <c r="O2202" i="1" s="1"/>
  <c r="P2204" i="1" a="1"/>
  <c r="P2204" i="1"/>
  <c r="M2205" i="1" a="1"/>
  <c r="M2205" i="1" s="1"/>
  <c r="K2205" i="1" a="1"/>
  <c r="K2205" i="1" s="1"/>
  <c r="H2205" i="1" a="1"/>
  <c r="H2205" i="1" s="1"/>
  <c r="F2203" i="1" a="1"/>
  <c r="F2203" i="1" s="1"/>
  <c r="L2204" i="1" a="1"/>
  <c r="L2204" i="1" s="1"/>
  <c r="N2204" i="1" a="1"/>
  <c r="N2204" i="1" s="1"/>
  <c r="G2203" i="1" a="1"/>
  <c r="G2203" i="1" s="1"/>
  <c r="Q2201" i="1" a="1"/>
  <c r="Q2201" i="1" s="1"/>
  <c r="G2202" i="1" a="1"/>
  <c r="G2202" i="1" s="1"/>
  <c r="K2203" i="1" a="1"/>
  <c r="K2203" i="1" s="1"/>
  <c r="I2205" i="1" a="1"/>
  <c r="I2205" i="1"/>
  <c r="F2205" i="1" a="1"/>
  <c r="F2205" i="1"/>
  <c r="I2202" i="1" a="1"/>
  <c r="I2202" i="1" s="1"/>
  <c r="I2203" i="1" a="1"/>
  <c r="I2203" i="1" s="1"/>
  <c r="M2202" i="1" a="1"/>
  <c r="M2202" i="1" s="1"/>
  <c r="L2201" i="1" a="1"/>
  <c r="L2201" i="1"/>
  <c r="I2204" i="1" a="1"/>
  <c r="I2204" i="1" s="1"/>
  <c r="H2204" i="1" a="1"/>
  <c r="H2204" i="1" s="1"/>
  <c r="G2204" i="1" a="1"/>
  <c r="G2204" i="1" s="1"/>
  <c r="Q2203" i="1" a="1"/>
  <c r="Q2203" i="1" s="1"/>
  <c r="J2205" i="1" a="1"/>
  <c r="J2205" i="1" s="1"/>
  <c r="H2203" i="1" a="1"/>
  <c r="H2203" i="1" s="1"/>
  <c r="O2204" i="1" a="1"/>
  <c r="O2204" i="1" s="1"/>
  <c r="F2204" i="1" a="1"/>
  <c r="F2204" i="1"/>
  <c r="M2204" i="1" a="1"/>
  <c r="M2204" i="1" s="1"/>
  <c r="K2204" i="1" a="1"/>
  <c r="K2204" i="1"/>
  <c r="F2202" i="1" a="1"/>
  <c r="F2202" i="1" s="1"/>
  <c r="N2202" i="1" a="1"/>
  <c r="N2202" i="1"/>
  <c r="J2204" i="1" a="1"/>
  <c r="J2204" i="1"/>
  <c r="O2203" i="1" a="1"/>
  <c r="O2203" i="1"/>
  <c r="N2203" i="1" a="1"/>
  <c r="N2203" i="1" s="1"/>
  <c r="L2203" i="1" a="1"/>
  <c r="L2203" i="1" s="1"/>
  <c r="P2201" i="1" a="1"/>
  <c r="P2201" i="1"/>
  <c r="N2201" i="1" a="1"/>
  <c r="N2201" i="1"/>
  <c r="J2203" i="1" a="1"/>
  <c r="J2203" i="1"/>
  <c r="P2202" i="1" a="1"/>
  <c r="P2202" i="1" s="1"/>
  <c r="L2202" i="1" a="1"/>
  <c r="L2202" i="1"/>
  <c r="O2201" i="1" a="1"/>
  <c r="O2201" i="1" s="1"/>
  <c r="L2205" i="1" a="1"/>
  <c r="L2205" i="1" s="1"/>
  <c r="Q2204" i="1" a="1"/>
  <c r="Q2204" i="1"/>
  <c r="O2205" i="1" a="1"/>
  <c r="O2205" i="1" s="1"/>
  <c r="P2203" i="1" a="1"/>
  <c r="P2203" i="1"/>
  <c r="M2201" i="1" a="1"/>
  <c r="M2201" i="1"/>
  <c r="Q2202" i="1" a="1"/>
  <c r="Q2202" i="1" s="1"/>
  <c r="K2202" i="1" a="1"/>
  <c r="K2202" i="1" s="1"/>
  <c r="H2202" i="1" a="1"/>
  <c r="H2202" i="1" s="1"/>
  <c r="Q2205" i="1" a="1"/>
  <c r="Q2205" i="1"/>
  <c r="Q2200" i="1" a="1"/>
  <c r="Q2200" i="1" s="1"/>
  <c r="O2200" i="1" a="1"/>
  <c r="O2200" i="1" s="1"/>
  <c r="P2199" i="1" a="1"/>
  <c r="P2199" i="1" s="1"/>
  <c r="Q2198" i="1" a="1"/>
  <c r="Q2198" i="1" s="1"/>
  <c r="L2196" i="1" a="1"/>
  <c r="L2196" i="1" s="1"/>
  <c r="Q2196" i="1" a="1"/>
  <c r="Q2196" i="1"/>
  <c r="M2196" i="1" a="1"/>
  <c r="M2196" i="1" s="1"/>
  <c r="J2200" i="1" a="1"/>
  <c r="J2200" i="1" s="1"/>
  <c r="N2200" i="1" a="1"/>
  <c r="N2200" i="1" s="1"/>
  <c r="F2197" i="1" a="1"/>
  <c r="F2197" i="1" s="1"/>
  <c r="P2198" i="1" a="1"/>
  <c r="P2198" i="1" s="1"/>
  <c r="F2198" i="1" a="1"/>
  <c r="F2198" i="1"/>
  <c r="L2197" i="1" a="1"/>
  <c r="L2197" i="1" s="1"/>
  <c r="K2196" i="1" a="1"/>
  <c r="K2196" i="1" s="1"/>
  <c r="P2196" i="1" a="1"/>
  <c r="P2196" i="1" s="1"/>
  <c r="J2196" i="1" a="1"/>
  <c r="J2196" i="1" s="1"/>
  <c r="K2199" i="1" a="1"/>
  <c r="K2199" i="1" s="1"/>
  <c r="N2198" i="1" a="1"/>
  <c r="N2198" i="1" s="1"/>
  <c r="H2198" i="1" a="1"/>
  <c r="H2198" i="1"/>
  <c r="J2197" i="1" a="1"/>
  <c r="J2197" i="1" s="1"/>
  <c r="H2197" i="1" a="1"/>
  <c r="H2197" i="1" s="1"/>
  <c r="G2198" i="1" a="1"/>
  <c r="G2198" i="1"/>
  <c r="L2199" i="1" a="1"/>
  <c r="L2199" i="1"/>
  <c r="N2199" i="1" a="1"/>
  <c r="N2199" i="1"/>
  <c r="F2200" i="1" a="1"/>
  <c r="F2200" i="1" s="1"/>
  <c r="O2198" i="1" a="1"/>
  <c r="O2198" i="1" s="1"/>
  <c r="K2198" i="1" a="1"/>
  <c r="K2198" i="1" s="1"/>
  <c r="I2197" i="1" a="1"/>
  <c r="I2197" i="1"/>
  <c r="O2199" i="1" a="1"/>
  <c r="O2199" i="1"/>
  <c r="J2199" i="1" a="1"/>
  <c r="J2199" i="1"/>
  <c r="O2197" i="1" a="1"/>
  <c r="O2197" i="1" s="1"/>
  <c r="G2197" i="1" a="1"/>
  <c r="G2197" i="1"/>
  <c r="G2201" i="1" a="1"/>
  <c r="G2201" i="1" s="1"/>
  <c r="L2200" i="1" a="1"/>
  <c r="L2200" i="1" s="1"/>
  <c r="Q2197" i="1" a="1"/>
  <c r="Q2197" i="1"/>
  <c r="N2197" i="1" a="1"/>
  <c r="N2197" i="1" s="1"/>
  <c r="F2201" i="1" a="1"/>
  <c r="F2201" i="1"/>
  <c r="N2196" i="1" a="1"/>
  <c r="N2196" i="1"/>
  <c r="L2198" i="1" a="1"/>
  <c r="L2198" i="1"/>
  <c r="M2199" i="1" a="1"/>
  <c r="M2199" i="1" s="1"/>
  <c r="P2200" i="1" a="1"/>
  <c r="P2200" i="1"/>
  <c r="K2200" i="1" a="1"/>
  <c r="K2200" i="1"/>
  <c r="I2200" i="1" a="1"/>
  <c r="I2200" i="1" s="1"/>
  <c r="H2200" i="1" a="1"/>
  <c r="H2200" i="1"/>
  <c r="Q2199" i="1" a="1"/>
  <c r="Q2199" i="1" s="1"/>
  <c r="H2199" i="1" a="1"/>
  <c r="H2199" i="1" s="1"/>
  <c r="G2199" i="1" a="1"/>
  <c r="G2199" i="1" s="1"/>
  <c r="I2198" i="1" a="1"/>
  <c r="I2198" i="1"/>
  <c r="P2197" i="1" a="1"/>
  <c r="P2197" i="1" s="1"/>
  <c r="K2197" i="1" a="1"/>
  <c r="K2197" i="1" s="1"/>
  <c r="O2196" i="1" a="1"/>
  <c r="O2196" i="1"/>
  <c r="F2199" i="1" a="1"/>
  <c r="F2199" i="1" s="1"/>
  <c r="M2198" i="1" a="1"/>
  <c r="M2198" i="1" s="1"/>
  <c r="J2198" i="1" a="1"/>
  <c r="J2198" i="1" s="1"/>
  <c r="M2197" i="1" a="1"/>
  <c r="M2197" i="1"/>
  <c r="M2200" i="1" a="1"/>
  <c r="M2200" i="1" s="1"/>
  <c r="I2199" i="1" a="1"/>
  <c r="I2199" i="1" s="1"/>
  <c r="G2200" i="1" a="1"/>
  <c r="G2200" i="1" s="1"/>
  <c r="K2201" i="1" a="1"/>
  <c r="K2201" i="1" s="1"/>
  <c r="J2201" i="1" a="1"/>
  <c r="J2201" i="1"/>
  <c r="I2201" i="1" a="1"/>
  <c r="I2201" i="1"/>
  <c r="H2201" i="1" a="1"/>
  <c r="H2201" i="1" s="1"/>
  <c r="I2196" i="1" a="1"/>
  <c r="I2196" i="1" s="1"/>
  <c r="P2192" i="1" a="1"/>
  <c r="P2192" i="1"/>
  <c r="G2196" i="1" a="1"/>
  <c r="G2196" i="1" s="1"/>
  <c r="H2196" i="1" a="1"/>
  <c r="H2196" i="1"/>
  <c r="F2196" i="1" a="1"/>
  <c r="F2196" i="1" s="1"/>
  <c r="Q2195" i="1" a="1"/>
  <c r="Q2195" i="1" s="1"/>
  <c r="P2193" i="1" a="1"/>
  <c r="P2193" i="1" s="1"/>
  <c r="N2195" i="1" a="1"/>
  <c r="N2195" i="1" s="1"/>
  <c r="O2191" i="1" a="1"/>
  <c r="O2191" i="1" s="1"/>
  <c r="P2195" i="1" a="1"/>
  <c r="P2195" i="1" s="1"/>
  <c r="G2192" i="1" a="1"/>
  <c r="G2192" i="1" s="1"/>
  <c r="G2195" i="1" a="1"/>
  <c r="G2195" i="1" s="1"/>
  <c r="Q2194" i="1" a="1"/>
  <c r="Q2194" i="1" s="1"/>
  <c r="M2193" i="1" a="1"/>
  <c r="M2193" i="1"/>
  <c r="O2195" i="1" a="1"/>
  <c r="O2195" i="1"/>
  <c r="L2195" i="1" a="1"/>
  <c r="L2195" i="1" s="1"/>
  <c r="N2193" i="1" a="1"/>
  <c r="N2193" i="1" s="1"/>
  <c r="H2195" i="1" a="1"/>
  <c r="H2195" i="1"/>
  <c r="J2194" i="1" a="1"/>
  <c r="J2194" i="1" s="1"/>
  <c r="K2195" i="1" a="1"/>
  <c r="K2195" i="1" s="1"/>
  <c r="F2195" i="1" a="1"/>
  <c r="F2195" i="1"/>
  <c r="L2194" i="1" a="1"/>
  <c r="L2194" i="1"/>
  <c r="H2193" i="1" a="1"/>
  <c r="H2193" i="1"/>
  <c r="L2191" i="1" a="1"/>
  <c r="L2191" i="1"/>
  <c r="K2193" i="1" a="1"/>
  <c r="K2193" i="1" s="1"/>
  <c r="M2194" i="1" a="1"/>
  <c r="M2194" i="1" s="1"/>
  <c r="J2195" i="1" a="1"/>
  <c r="J2195" i="1"/>
  <c r="N2194" i="1" a="1"/>
  <c r="N2194" i="1" s="1"/>
  <c r="K2194" i="1" a="1"/>
  <c r="K2194" i="1" s="1"/>
  <c r="M2195" i="1" a="1"/>
  <c r="M2195" i="1" s="1"/>
  <c r="F2192" i="1" a="1"/>
  <c r="F2192" i="1"/>
  <c r="M2191" i="1" a="1"/>
  <c r="M2191" i="1" s="1"/>
  <c r="I2195" i="1" a="1"/>
  <c r="I2195" i="1"/>
  <c r="F2194" i="1" a="1"/>
  <c r="F2194" i="1"/>
  <c r="P2194" i="1" a="1"/>
  <c r="P2194" i="1" s="1"/>
  <c r="N2192" i="1" a="1"/>
  <c r="N2192" i="1" s="1"/>
  <c r="H2194" i="1" a="1"/>
  <c r="H2194" i="1"/>
  <c r="O2193" i="1" a="1"/>
  <c r="O2193" i="1"/>
  <c r="O2192" i="1" a="1"/>
  <c r="O2192" i="1" s="1"/>
  <c r="K2192" i="1" a="1"/>
  <c r="K2192" i="1"/>
  <c r="Q2192" i="1" a="1"/>
  <c r="Q2192" i="1"/>
  <c r="N2191" i="1" a="1"/>
  <c r="N2191" i="1" s="1"/>
  <c r="L2193" i="1" a="1"/>
  <c r="L2193" i="1" s="1"/>
  <c r="P2191" i="1" a="1"/>
  <c r="P2191" i="1"/>
  <c r="G2193" i="1" a="1"/>
  <c r="G2193" i="1" s="1"/>
  <c r="J2193" i="1" a="1"/>
  <c r="J2193" i="1" s="1"/>
  <c r="Q2191" i="1" a="1"/>
  <c r="Q2191" i="1"/>
  <c r="J2192" i="1" a="1"/>
  <c r="J2192" i="1" s="1"/>
  <c r="O2194" i="1" a="1"/>
  <c r="O2194" i="1" s="1"/>
  <c r="I2194" i="1" a="1"/>
  <c r="I2194" i="1" s="1"/>
  <c r="H2192" i="1" a="1"/>
  <c r="H2192" i="1" s="1"/>
  <c r="M2192" i="1" a="1"/>
  <c r="M2192" i="1" s="1"/>
  <c r="I2192" i="1" a="1"/>
  <c r="I2192" i="1" s="1"/>
  <c r="L2192" i="1" a="1"/>
  <c r="L2192" i="1"/>
  <c r="I2193" i="1" a="1"/>
  <c r="I2193" i="1"/>
  <c r="G2194" i="1" a="1"/>
  <c r="G2194" i="1"/>
  <c r="Q2193" i="1" a="1"/>
  <c r="Q2193" i="1"/>
  <c r="F2193" i="1" a="1"/>
  <c r="F2193" i="1" s="1"/>
  <c r="F2186" i="1" a="1"/>
  <c r="F2186" i="1" s="1"/>
  <c r="K2188" i="1" a="1"/>
  <c r="K2188" i="1"/>
  <c r="I2186" i="1" a="1"/>
  <c r="I2186" i="1" s="1"/>
  <c r="N2185" i="1" a="1"/>
  <c r="N2185" i="1" s="1"/>
  <c r="J2185" i="1" a="1"/>
  <c r="J2185" i="1" s="1"/>
  <c r="F2191" i="1" a="1"/>
  <c r="F2191" i="1" s="1"/>
  <c r="P2190" i="1" a="1"/>
  <c r="P2190" i="1" s="1"/>
  <c r="O2190" i="1" a="1"/>
  <c r="O2190" i="1" s="1"/>
  <c r="N2190" i="1" a="1"/>
  <c r="N2190" i="1" s="1"/>
  <c r="M2190" i="1" a="1"/>
  <c r="M2190" i="1" s="1"/>
  <c r="Q2185" i="1" a="1"/>
  <c r="Q2185" i="1"/>
  <c r="J2190" i="1" a="1"/>
  <c r="J2190" i="1"/>
  <c r="M2186" i="1" a="1"/>
  <c r="M2186" i="1"/>
  <c r="I2190" i="1" a="1"/>
  <c r="I2190" i="1" s="1"/>
  <c r="H2190" i="1" a="1"/>
  <c r="H2190" i="1"/>
  <c r="G2190" i="1" a="1"/>
  <c r="G2190" i="1" s="1"/>
  <c r="Q2188" i="1" a="1"/>
  <c r="Q2188" i="1" s="1"/>
  <c r="O2188" i="1" a="1"/>
  <c r="O2188" i="1"/>
  <c r="N2188" i="1" a="1"/>
  <c r="N2188" i="1"/>
  <c r="F2187" i="1" a="1"/>
  <c r="F2187" i="1" s="1"/>
  <c r="J2188" i="1" a="1"/>
  <c r="J2188" i="1"/>
  <c r="H2188" i="1" a="1"/>
  <c r="H2188" i="1"/>
  <c r="G2187" i="1" a="1"/>
  <c r="G2187" i="1" s="1"/>
  <c r="G2188" i="1" a="1"/>
  <c r="G2188" i="1" s="1"/>
  <c r="P2186" i="1" a="1"/>
  <c r="P2186" i="1" s="1"/>
  <c r="J2186" i="1" a="1"/>
  <c r="J2186" i="1" s="1"/>
  <c r="O2185" i="1" a="1"/>
  <c r="O2185" i="1" s="1"/>
  <c r="K2185" i="1" a="1"/>
  <c r="K2185" i="1" s="1"/>
  <c r="O2187" i="1" a="1"/>
  <c r="O2187" i="1"/>
  <c r="Q2187" i="1" a="1"/>
  <c r="Q2187" i="1" s="1"/>
  <c r="M2187" i="1" a="1"/>
  <c r="M2187" i="1"/>
  <c r="L2187" i="1" a="1"/>
  <c r="L2187" i="1" s="1"/>
  <c r="J2187" i="1" a="1"/>
  <c r="J2187" i="1" s="1"/>
  <c r="M2185" i="1" a="1"/>
  <c r="M2185" i="1"/>
  <c r="I2187" i="1" a="1"/>
  <c r="I2187" i="1"/>
  <c r="Q2186" i="1" a="1"/>
  <c r="Q2186" i="1" s="1"/>
  <c r="O2186" i="1" a="1"/>
  <c r="O2186" i="1" s="1"/>
  <c r="L2186" i="1" a="1"/>
  <c r="L2186" i="1"/>
  <c r="K2186" i="1" a="1"/>
  <c r="K2186" i="1"/>
  <c r="H2186" i="1" a="1"/>
  <c r="H2186" i="1"/>
  <c r="G2186" i="1" a="1"/>
  <c r="G2186" i="1" s="1"/>
  <c r="P2185" i="1" a="1"/>
  <c r="P2185" i="1"/>
  <c r="L2185" i="1" a="1"/>
  <c r="L2185" i="1"/>
  <c r="K2191" i="1" a="1"/>
  <c r="K2191" i="1"/>
  <c r="P2188" i="1" a="1"/>
  <c r="P2188" i="1" s="1"/>
  <c r="G2191" i="1" a="1"/>
  <c r="G2191" i="1" s="1"/>
  <c r="K2187" i="1" a="1"/>
  <c r="K2187" i="1"/>
  <c r="L2190" i="1" a="1"/>
  <c r="L2190" i="1" s="1"/>
  <c r="F2190" i="1" a="1"/>
  <c r="F2190" i="1" s="1"/>
  <c r="M2188" i="1" a="1"/>
  <c r="M2188" i="1"/>
  <c r="L2188" i="1" a="1"/>
  <c r="L2188" i="1" s="1"/>
  <c r="P2187" i="1" a="1"/>
  <c r="P2187" i="1" s="1"/>
  <c r="J2191" i="1" a="1"/>
  <c r="J2191" i="1" s="1"/>
  <c r="K2190" i="1" a="1"/>
  <c r="K2190" i="1" s="1"/>
  <c r="I2191" i="1" a="1"/>
  <c r="I2191" i="1"/>
  <c r="I2188" i="1" a="1"/>
  <c r="I2188" i="1"/>
  <c r="F2188" i="1" a="1"/>
  <c r="F2188" i="1" s="1"/>
  <c r="H2191" i="1" a="1"/>
  <c r="H2191" i="1" s="1"/>
  <c r="N2187" i="1" a="1"/>
  <c r="N2187" i="1" s="1"/>
  <c r="H2187" i="1" a="1"/>
  <c r="H2187" i="1"/>
  <c r="Q2190" i="1" a="1"/>
  <c r="Q2190" i="1" s="1"/>
  <c r="N2186" i="1" a="1"/>
  <c r="N2186" i="1" s="1"/>
  <c r="P2182" i="1" a="1"/>
  <c r="P2182" i="1" s="1"/>
  <c r="O2182" i="1" a="1"/>
  <c r="O2182" i="1"/>
  <c r="J2182" i="1" a="1"/>
  <c r="J2182" i="1" s="1"/>
  <c r="J2180" i="1" a="1"/>
  <c r="J2180" i="1" s="1"/>
  <c r="G2182" i="1" a="1"/>
  <c r="G2182" i="1" s="1"/>
  <c r="F2182" i="1" a="1"/>
  <c r="F2182" i="1"/>
  <c r="G2180" i="1" a="1"/>
  <c r="G2180" i="1"/>
  <c r="Q2181" i="1" a="1"/>
  <c r="Q2181" i="1"/>
  <c r="L2180" i="1" a="1"/>
  <c r="L2180" i="1" s="1"/>
  <c r="I2183" i="1" a="1"/>
  <c r="I2183" i="1" s="1"/>
  <c r="K2182" i="1" a="1"/>
  <c r="K2182" i="1"/>
  <c r="N2181" i="1" a="1"/>
  <c r="N2181" i="1" s="1"/>
  <c r="K2181" i="1" a="1"/>
  <c r="K2181" i="1" s="1"/>
  <c r="G2181" i="1" a="1"/>
  <c r="G2181" i="1"/>
  <c r="P2180" i="1" a="1"/>
  <c r="P2180" i="1" s="1"/>
  <c r="N2180" i="1" a="1"/>
  <c r="N2180" i="1" s="1"/>
  <c r="F2181" i="1" a="1"/>
  <c r="F2181" i="1" s="1"/>
  <c r="I2180" i="1" a="1"/>
  <c r="I2180" i="1"/>
  <c r="H2180" i="1" a="1"/>
  <c r="H2180" i="1"/>
  <c r="N2183" i="1" a="1"/>
  <c r="N2183" i="1" s="1"/>
  <c r="M2183" i="1" a="1"/>
  <c r="M2183" i="1" s="1"/>
  <c r="F2180" i="1" a="1"/>
  <c r="F2180" i="1" s="1"/>
  <c r="L2182" i="1" a="1"/>
  <c r="L2182" i="1"/>
  <c r="L2181" i="1" a="1"/>
  <c r="L2181" i="1" s="1"/>
  <c r="H2181" i="1" a="1"/>
  <c r="H2181" i="1" s="1"/>
  <c r="M2184" i="1" a="1"/>
  <c r="M2184" i="1" s="1"/>
  <c r="I2181" i="1" a="1"/>
  <c r="I2181" i="1"/>
  <c r="M2180" i="1" a="1"/>
  <c r="M2180" i="1"/>
  <c r="I2185" i="1" a="1"/>
  <c r="I2185" i="1" s="1"/>
  <c r="H2185" i="1" a="1"/>
  <c r="H2185" i="1" s="1"/>
  <c r="G2184" i="1" a="1"/>
  <c r="G2184" i="1" s="1"/>
  <c r="L2184" i="1" a="1"/>
  <c r="L2184" i="1" s="1"/>
  <c r="F2183" i="1" a="1"/>
  <c r="F2183" i="1" s="1"/>
  <c r="Q2182" i="1" a="1"/>
  <c r="Q2182" i="1"/>
  <c r="O2180" i="1" a="1"/>
  <c r="O2180" i="1"/>
  <c r="H2182" i="1" a="1"/>
  <c r="H2182" i="1"/>
  <c r="J2181" i="1" a="1"/>
  <c r="J2181" i="1" s="1"/>
  <c r="G2185" i="1" a="1"/>
  <c r="G2185" i="1" s="1"/>
  <c r="F2185" i="1" a="1"/>
  <c r="F2185" i="1" s="1"/>
  <c r="O2181" i="1" a="1"/>
  <c r="O2181" i="1" s="1"/>
  <c r="Q2184" i="1" a="1"/>
  <c r="Q2184" i="1" s="1"/>
  <c r="P2184" i="1" a="1"/>
  <c r="P2184" i="1"/>
  <c r="O2184" i="1" a="1"/>
  <c r="O2184" i="1"/>
  <c r="N2184" i="1" a="1"/>
  <c r="N2184" i="1" s="1"/>
  <c r="K2184" i="1" a="1"/>
  <c r="K2184" i="1" s="1"/>
  <c r="J2184" i="1" a="1"/>
  <c r="J2184" i="1"/>
  <c r="M2181" i="1" a="1"/>
  <c r="M2181" i="1" s="1"/>
  <c r="I2184" i="1" a="1"/>
  <c r="I2184" i="1" s="1"/>
  <c r="H2184" i="1" a="1"/>
  <c r="H2184" i="1" s="1"/>
  <c r="P2183" i="1" a="1"/>
  <c r="P2183" i="1" s="1"/>
  <c r="F2184" i="1" a="1"/>
  <c r="F2184" i="1" s="1"/>
  <c r="Q2183" i="1" a="1"/>
  <c r="Q2183" i="1" s="1"/>
  <c r="N2182" i="1" a="1"/>
  <c r="N2182" i="1"/>
  <c r="Q2180" i="1" a="1"/>
  <c r="Q2180" i="1" s="1"/>
  <c r="P2181" i="1" a="1"/>
  <c r="P2181" i="1"/>
  <c r="I2182" i="1" a="1"/>
  <c r="I2182" i="1"/>
  <c r="K2180" i="1" a="1"/>
  <c r="K2180" i="1"/>
  <c r="O2183" i="1" a="1"/>
  <c r="O2183" i="1"/>
  <c r="L2183" i="1" a="1"/>
  <c r="L2183" i="1" s="1"/>
  <c r="K2183" i="1" a="1"/>
  <c r="K2183" i="1" s="1"/>
  <c r="J2183" i="1" a="1"/>
  <c r="J2183" i="1" s="1"/>
  <c r="H2183" i="1" a="1"/>
  <c r="H2183" i="1" s="1"/>
  <c r="M2182" i="1" a="1"/>
  <c r="M2182" i="1" s="1"/>
  <c r="G2183" i="1" a="1"/>
  <c r="G2183" i="1"/>
  <c r="P2176" i="1" a="1"/>
  <c r="P2176" i="1"/>
  <c r="Q2174" i="1" a="1"/>
  <c r="Q2174" i="1"/>
  <c r="M2176" i="1" a="1"/>
  <c r="M2176" i="1"/>
  <c r="M2179" i="1" a="1"/>
  <c r="M2179" i="1" s="1"/>
  <c r="O2179" i="1" a="1"/>
  <c r="O2179" i="1" s="1"/>
  <c r="H2175" i="1" a="1"/>
  <c r="H2175" i="1" s="1"/>
  <c r="L2179" i="1" a="1"/>
  <c r="L2179" i="1" s="1"/>
  <c r="Q2178" i="1" a="1"/>
  <c r="Q2178" i="1"/>
  <c r="J2178" i="1" a="1"/>
  <c r="J2178" i="1"/>
  <c r="K2179" i="1" a="1"/>
  <c r="K2179" i="1"/>
  <c r="Q2177" i="1" a="1"/>
  <c r="Q2177" i="1" s="1"/>
  <c r="J2179" i="1" a="1"/>
  <c r="J2179" i="1" s="1"/>
  <c r="I2179" i="1" a="1"/>
  <c r="I2179" i="1" s="1"/>
  <c r="M2178" i="1" a="1"/>
  <c r="M2178" i="1" s="1"/>
  <c r="I2178" i="1" a="1"/>
  <c r="I2178" i="1" s="1"/>
  <c r="F2178" i="1" a="1"/>
  <c r="F2178" i="1" s="1"/>
  <c r="K2177" i="1" a="1"/>
  <c r="K2177" i="1"/>
  <c r="L2176" i="1" a="1"/>
  <c r="L2176" i="1" s="1"/>
  <c r="F2175" i="1" a="1"/>
  <c r="F2175" i="1" s="1"/>
  <c r="O2176" i="1" a="1"/>
  <c r="O2176" i="1"/>
  <c r="F2176" i="1" a="1"/>
  <c r="F2176" i="1"/>
  <c r="O2174" i="1" a="1"/>
  <c r="O2174" i="1"/>
  <c r="I2177" i="1" a="1"/>
  <c r="I2177" i="1"/>
  <c r="Q2179" i="1" a="1"/>
  <c r="Q2179" i="1"/>
  <c r="N2174" i="1" a="1"/>
  <c r="N2174" i="1"/>
  <c r="P2179" i="1" a="1"/>
  <c r="P2179" i="1"/>
  <c r="N2176" i="1" a="1"/>
  <c r="N2176" i="1" s="1"/>
  <c r="Q2175" i="1" a="1"/>
  <c r="Q2175" i="1" s="1"/>
  <c r="H2179" i="1" a="1"/>
  <c r="H2179" i="1"/>
  <c r="H2178" i="1" a="1"/>
  <c r="H2178" i="1"/>
  <c r="J2175" i="1" a="1"/>
  <c r="J2175" i="1" s="1"/>
  <c r="O2178" i="1" a="1"/>
  <c r="O2178" i="1" s="1"/>
  <c r="N2178" i="1" a="1"/>
  <c r="N2178" i="1"/>
  <c r="L2175" i="1" a="1"/>
  <c r="L2175" i="1" s="1"/>
  <c r="O2175" i="1" a="1"/>
  <c r="O2175" i="1" s="1"/>
  <c r="L2178" i="1" a="1"/>
  <c r="L2178" i="1" s="1"/>
  <c r="J2177" i="1" a="1"/>
  <c r="J2177" i="1"/>
  <c r="K2178" i="1" a="1"/>
  <c r="K2178" i="1"/>
  <c r="G2178" i="1" a="1"/>
  <c r="G2178" i="1"/>
  <c r="P2177" i="1" a="1"/>
  <c r="P2177" i="1"/>
  <c r="N2175" i="1" a="1"/>
  <c r="N2175" i="1"/>
  <c r="O2177" i="1" a="1"/>
  <c r="O2177" i="1"/>
  <c r="I2175" i="1" a="1"/>
  <c r="I2175" i="1" s="1"/>
  <c r="G2176" i="1" a="1"/>
  <c r="G2176" i="1" s="1"/>
  <c r="G2175" i="1" a="1"/>
  <c r="G2175" i="1" s="1"/>
  <c r="Q2176" i="1" a="1"/>
  <c r="Q2176" i="1" s="1"/>
  <c r="I2176" i="1" a="1"/>
  <c r="I2176" i="1" s="1"/>
  <c r="P2174" i="1" a="1"/>
  <c r="P2174" i="1" s="1"/>
  <c r="H2176" i="1" a="1"/>
  <c r="H2176" i="1"/>
  <c r="H2177" i="1" a="1"/>
  <c r="H2177" i="1"/>
  <c r="M2175" i="1" a="1"/>
  <c r="M2175" i="1"/>
  <c r="N2179" i="1" a="1"/>
  <c r="N2179" i="1" s="1"/>
  <c r="G2179" i="1" a="1"/>
  <c r="G2179" i="1" s="1"/>
  <c r="N2177" i="1" a="1"/>
  <c r="N2177" i="1"/>
  <c r="G2177" i="1" a="1"/>
  <c r="G2177" i="1" s="1"/>
  <c r="J2176" i="1" a="1"/>
  <c r="J2176" i="1"/>
  <c r="F2177" i="1" a="1"/>
  <c r="F2177" i="1"/>
  <c r="P2175" i="1" a="1"/>
  <c r="P2175" i="1"/>
  <c r="F2179" i="1" a="1"/>
  <c r="F2179" i="1"/>
  <c r="P2178" i="1" a="1"/>
  <c r="P2178" i="1" s="1"/>
  <c r="L2177" i="1" a="1"/>
  <c r="L2177" i="1"/>
  <c r="K2176" i="1" a="1"/>
  <c r="K2176" i="1" s="1"/>
  <c r="K2175" i="1" a="1"/>
  <c r="K2175" i="1" s="1"/>
  <c r="M2177" i="1" a="1"/>
  <c r="M2177" i="1" s="1"/>
  <c r="N2171" i="1" a="1"/>
  <c r="N2171" i="1" s="1"/>
  <c r="L2173" i="1" a="1"/>
  <c r="L2173" i="1"/>
  <c r="F2172" i="1" a="1"/>
  <c r="F2172" i="1"/>
  <c r="L2171" i="1" a="1"/>
  <c r="L2171" i="1" s="1"/>
  <c r="M2170" i="1" a="1"/>
  <c r="M2170" i="1" s="1"/>
  <c r="F2173" i="1" a="1"/>
  <c r="F2173" i="1" s="1"/>
  <c r="P2173" i="1" a="1"/>
  <c r="P2173" i="1" s="1"/>
  <c r="O2173" i="1" a="1"/>
  <c r="O2173" i="1"/>
  <c r="F2171" i="1" a="1"/>
  <c r="F2171" i="1" s="1"/>
  <c r="G2170" i="1" a="1"/>
  <c r="G2170" i="1" s="1"/>
  <c r="M2173" i="1" a="1"/>
  <c r="M2173" i="1"/>
  <c r="K2173" i="1" a="1"/>
  <c r="K2173" i="1"/>
  <c r="G2173" i="1" a="1"/>
  <c r="G2173" i="1" s="1"/>
  <c r="P2171" i="1" a="1"/>
  <c r="P2171" i="1"/>
  <c r="Q2170" i="1" a="1"/>
  <c r="Q2170" i="1"/>
  <c r="J2170" i="1" a="1"/>
  <c r="J2170" i="1"/>
  <c r="L2172" i="1" a="1"/>
  <c r="L2172" i="1"/>
  <c r="K2172" i="1" a="1"/>
  <c r="K2172" i="1" s="1"/>
  <c r="N2170" i="1" a="1"/>
  <c r="N2170" i="1"/>
  <c r="I2170" i="1" a="1"/>
  <c r="I2170" i="1"/>
  <c r="H2172" i="1" a="1"/>
  <c r="H2172" i="1"/>
  <c r="Q2171" i="1" a="1"/>
  <c r="Q2171" i="1"/>
  <c r="O2171" i="1" a="1"/>
  <c r="O2171" i="1"/>
  <c r="K2171" i="1" a="1"/>
  <c r="K2171" i="1" s="1"/>
  <c r="J2171" i="1" a="1"/>
  <c r="J2171" i="1" s="1"/>
  <c r="M2169" i="1" a="1"/>
  <c r="M2169" i="1" s="1"/>
  <c r="L2170" i="1" a="1"/>
  <c r="L2170" i="1" s="1"/>
  <c r="H2171" i="1" a="1"/>
  <c r="H2171" i="1" s="1"/>
  <c r="O2170" i="1" a="1"/>
  <c r="O2170" i="1" s="1"/>
  <c r="N2169" i="1" a="1"/>
  <c r="N2169" i="1" s="1"/>
  <c r="N2173" i="1" a="1"/>
  <c r="N2173" i="1"/>
  <c r="J2173" i="1" a="1"/>
  <c r="J2173" i="1" s="1"/>
  <c r="F2170" i="1" a="1"/>
  <c r="F2170" i="1" s="1"/>
  <c r="N2172" i="1" a="1"/>
  <c r="N2172" i="1" s="1"/>
  <c r="O2169" i="1" a="1"/>
  <c r="O2169" i="1" s="1"/>
  <c r="L2169" i="1" a="1"/>
  <c r="L2169" i="1"/>
  <c r="J2169" i="1" a="1"/>
  <c r="J2169" i="1"/>
  <c r="K2169" i="1" a="1"/>
  <c r="K2169" i="1" s="1"/>
  <c r="O2172" i="1" a="1"/>
  <c r="O2172" i="1"/>
  <c r="M2174" i="1" a="1"/>
  <c r="M2174" i="1"/>
  <c r="I2173" i="1" a="1"/>
  <c r="I2173" i="1" s="1"/>
  <c r="L2174" i="1" a="1"/>
  <c r="L2174" i="1" s="1"/>
  <c r="Q2173" i="1" a="1"/>
  <c r="Q2173" i="1"/>
  <c r="H2173" i="1" a="1"/>
  <c r="H2173" i="1"/>
  <c r="Q2172" i="1" a="1"/>
  <c r="Q2172" i="1"/>
  <c r="J2172" i="1" a="1"/>
  <c r="J2172" i="1" s="1"/>
  <c r="P2172" i="1" a="1"/>
  <c r="P2172" i="1" s="1"/>
  <c r="I2172" i="1" a="1"/>
  <c r="I2172" i="1" s="1"/>
  <c r="I2171" i="1" a="1"/>
  <c r="I2171" i="1" s="1"/>
  <c r="H2170" i="1" a="1"/>
  <c r="H2170" i="1" s="1"/>
  <c r="K2170" i="1" a="1"/>
  <c r="K2170" i="1"/>
  <c r="P2170" i="1" a="1"/>
  <c r="P2170" i="1" s="1"/>
  <c r="M2172" i="1" a="1"/>
  <c r="M2172" i="1" s="1"/>
  <c r="G2172" i="1" a="1"/>
  <c r="G2172" i="1"/>
  <c r="M2171" i="1" a="1"/>
  <c r="M2171" i="1"/>
  <c r="G2171" i="1" a="1"/>
  <c r="G2171" i="1"/>
  <c r="Q2169" i="1" a="1"/>
  <c r="Q2169" i="1" s="1"/>
  <c r="P2169" i="1" a="1"/>
  <c r="P2169" i="1" s="1"/>
  <c r="K2174" i="1" a="1"/>
  <c r="K2174" i="1" s="1"/>
  <c r="J2174" i="1" a="1"/>
  <c r="J2174" i="1"/>
  <c r="I2174" i="1" a="1"/>
  <c r="I2174" i="1" s="1"/>
  <c r="H2174" i="1" a="1"/>
  <c r="H2174" i="1" s="1"/>
  <c r="G2174" i="1" a="1"/>
  <c r="G2174" i="1" s="1"/>
  <c r="F2174" i="1" a="1"/>
  <c r="F2174" i="1" s="1"/>
  <c r="M2166" i="1" a="1"/>
  <c r="M2166" i="1" s="1"/>
  <c r="K2166" i="1" a="1"/>
  <c r="K2166" i="1" s="1"/>
  <c r="H2166" i="1" a="1"/>
  <c r="H2166" i="1" s="1"/>
  <c r="F2164" i="1" a="1"/>
  <c r="F2164" i="1"/>
  <c r="N2163" i="1" a="1"/>
  <c r="N2163" i="1" s="1"/>
  <c r="I2169" i="1" a="1"/>
  <c r="I2169" i="1"/>
  <c r="O2168" i="1" a="1"/>
  <c r="O2168" i="1" s="1"/>
  <c r="K2167" i="1" a="1"/>
  <c r="K2167" i="1"/>
  <c r="K2164" i="1" a="1"/>
  <c r="K2164" i="1"/>
  <c r="P2164" i="1" a="1"/>
  <c r="P2164" i="1"/>
  <c r="H2169" i="1" a="1"/>
  <c r="H2169" i="1" s="1"/>
  <c r="F2168" i="1" a="1"/>
  <c r="F2168" i="1" s="1"/>
  <c r="G2169" i="1" a="1"/>
  <c r="G2169" i="1" s="1"/>
  <c r="G2164" i="1" a="1"/>
  <c r="G2164" i="1" s="1"/>
  <c r="J2163" i="1" a="1"/>
  <c r="J2163" i="1" s="1"/>
  <c r="F2169" i="1" a="1"/>
  <c r="F2169" i="1" s="1"/>
  <c r="Q2167" i="1" a="1"/>
  <c r="Q2167" i="1" s="1"/>
  <c r="G2167" i="1" a="1"/>
  <c r="G2167" i="1" s="1"/>
  <c r="L2164" i="1" a="1"/>
  <c r="L2164" i="1"/>
  <c r="I2164" i="1" a="1"/>
  <c r="I2164" i="1" s="1"/>
  <c r="Q2168" i="1" a="1"/>
  <c r="Q2168" i="1"/>
  <c r="P2168" i="1" a="1"/>
  <c r="P2168" i="1" s="1"/>
  <c r="J2168" i="1" a="1"/>
  <c r="J2168" i="1" s="1"/>
  <c r="I2168" i="1" a="1"/>
  <c r="I2168" i="1" s="1"/>
  <c r="M2163" i="1" a="1"/>
  <c r="M2163" i="1"/>
  <c r="H2168" i="1" a="1"/>
  <c r="H2168" i="1" s="1"/>
  <c r="H2164" i="1" a="1"/>
  <c r="H2164" i="1"/>
  <c r="J2166" i="1" a="1"/>
  <c r="J2166" i="1"/>
  <c r="Q2164" i="1" a="1"/>
  <c r="Q2164" i="1"/>
  <c r="P2166" i="1" a="1"/>
  <c r="P2166" i="1" s="1"/>
  <c r="G2168" i="1" a="1"/>
  <c r="G2168" i="1" s="1"/>
  <c r="M2164" i="1" a="1"/>
  <c r="M2164" i="1" s="1"/>
  <c r="J2167" i="1" a="1"/>
  <c r="J2167" i="1"/>
  <c r="O2167" i="1" a="1"/>
  <c r="O2167" i="1"/>
  <c r="J2164" i="1" a="1"/>
  <c r="J2164" i="1" s="1"/>
  <c r="P2163" i="1" a="1"/>
  <c r="P2163" i="1" s="1"/>
  <c r="F2167" i="1" a="1"/>
  <c r="F2167" i="1"/>
  <c r="M2167" i="1" a="1"/>
  <c r="M2167" i="1"/>
  <c r="N2168" i="1" a="1"/>
  <c r="N2168" i="1"/>
  <c r="K2163" i="1" a="1"/>
  <c r="K2163" i="1"/>
  <c r="I2166" i="1" a="1"/>
  <c r="I2166" i="1" s="1"/>
  <c r="M2168" i="1" a="1"/>
  <c r="M2168" i="1"/>
  <c r="K2168" i="1" a="1"/>
  <c r="K2168" i="1"/>
  <c r="O2166" i="1" a="1"/>
  <c r="O2166" i="1" s="1"/>
  <c r="L2168" i="1" a="1"/>
  <c r="L2168" i="1"/>
  <c r="I2167" i="1" a="1"/>
  <c r="I2167" i="1" s="1"/>
  <c r="P2167" i="1" a="1"/>
  <c r="P2167" i="1" s="1"/>
  <c r="Q2163" i="1" a="1"/>
  <c r="Q2163" i="1"/>
  <c r="N2167" i="1" a="1"/>
  <c r="N2167" i="1" s="1"/>
  <c r="L2167" i="1" a="1"/>
  <c r="L2167" i="1" s="1"/>
  <c r="L2163" i="1" a="1"/>
  <c r="L2163" i="1" s="1"/>
  <c r="H2167" i="1" a="1"/>
  <c r="H2167" i="1" s="1"/>
  <c r="Q2166" i="1" a="1"/>
  <c r="Q2166" i="1" s="1"/>
  <c r="N2166" i="1" a="1"/>
  <c r="N2166" i="1"/>
  <c r="N2164" i="1" a="1"/>
  <c r="N2164" i="1" s="1"/>
  <c r="F2166" i="1" a="1"/>
  <c r="F2166" i="1"/>
  <c r="L2166" i="1" a="1"/>
  <c r="L2166" i="1"/>
  <c r="O2163" i="1" a="1"/>
  <c r="O2163" i="1" s="1"/>
  <c r="G2166" i="1" a="1"/>
  <c r="G2166" i="1" s="1"/>
  <c r="O2164" i="1" a="1"/>
  <c r="O2164" i="1" s="1"/>
  <c r="N2158" i="1" a="1"/>
  <c r="N2158" i="1"/>
  <c r="M2162" i="1" a="1"/>
  <c r="M2162" i="1"/>
  <c r="H2162" i="1" a="1"/>
  <c r="H2162" i="1" s="1"/>
  <c r="N2161" i="1" a="1"/>
  <c r="N2161" i="1"/>
  <c r="J2162" i="1" a="1"/>
  <c r="J2162" i="1" s="1"/>
  <c r="Q2161" i="1" a="1"/>
  <c r="Q2161" i="1"/>
  <c r="O2161" i="1" a="1"/>
  <c r="O2161" i="1"/>
  <c r="H2158" i="1" a="1"/>
  <c r="H2158" i="1"/>
  <c r="P2158" i="1" a="1"/>
  <c r="P2158" i="1" s="1"/>
  <c r="Q2158" i="1" a="1"/>
  <c r="Q2158" i="1" s="1"/>
  <c r="O2158" i="1" a="1"/>
  <c r="O2158" i="1"/>
  <c r="L2160" i="1" a="1"/>
  <c r="L2160" i="1" s="1"/>
  <c r="I2161" i="1" a="1"/>
  <c r="I2161" i="1" s="1"/>
  <c r="P2160" i="1" a="1"/>
  <c r="P2160" i="1" s="1"/>
  <c r="H2160" i="1" a="1"/>
  <c r="H2160" i="1" s="1"/>
  <c r="F2159" i="1" a="1"/>
  <c r="F2159" i="1" s="1"/>
  <c r="O2160" i="1" a="1"/>
  <c r="O2160" i="1" s="1"/>
  <c r="P2161" i="1" a="1"/>
  <c r="P2161" i="1" s="1"/>
  <c r="M2160" i="1" a="1"/>
  <c r="M2160" i="1" s="1"/>
  <c r="J2158" i="1" a="1"/>
  <c r="J2158" i="1" s="1"/>
  <c r="M2161" i="1" a="1"/>
  <c r="M2161" i="1" s="1"/>
  <c r="J2161" i="1" a="1"/>
  <c r="J2161" i="1" s="1"/>
  <c r="J2159" i="1" a="1"/>
  <c r="J2159" i="1"/>
  <c r="G2158" i="1" a="1"/>
  <c r="G2158" i="1"/>
  <c r="Q2159" i="1" a="1"/>
  <c r="Q2159" i="1"/>
  <c r="F2162" i="1" a="1"/>
  <c r="F2162" i="1" s="1"/>
  <c r="G2160" i="1" a="1"/>
  <c r="G2160" i="1" s="1"/>
  <c r="I2158" i="1" a="1"/>
  <c r="I2158" i="1"/>
  <c r="K2161" i="1" a="1"/>
  <c r="K2161" i="1" s="1"/>
  <c r="M2158" i="1" a="1"/>
  <c r="M2158" i="1" s="1"/>
  <c r="H2159" i="1" a="1"/>
  <c r="H2159" i="1"/>
  <c r="Q2162" i="1" a="1"/>
  <c r="Q2162" i="1" s="1"/>
  <c r="K2160" i="1" a="1"/>
  <c r="K2160" i="1" s="1"/>
  <c r="I2162" i="1" a="1"/>
  <c r="I2162" i="1" s="1"/>
  <c r="F2158" i="1" a="1"/>
  <c r="F2158" i="1"/>
  <c r="I2163" i="1" a="1"/>
  <c r="I2163" i="1"/>
  <c r="H2163" i="1" a="1"/>
  <c r="H2163" i="1"/>
  <c r="L2158" i="1" a="1"/>
  <c r="L2158" i="1" s="1"/>
  <c r="K2159" i="1" a="1"/>
  <c r="K2159" i="1"/>
  <c r="G2163" i="1" a="1"/>
  <c r="G2163" i="1" s="1"/>
  <c r="H2161" i="1" a="1"/>
  <c r="H2161" i="1" s="1"/>
  <c r="I2160" i="1" a="1"/>
  <c r="I2160" i="1" s="1"/>
  <c r="Q2160" i="1" a="1"/>
  <c r="Q2160" i="1"/>
  <c r="F2161" i="1" a="1"/>
  <c r="F2161" i="1" s="1"/>
  <c r="F2163" i="1" a="1"/>
  <c r="F2163" i="1" s="1"/>
  <c r="L2162" i="1" a="1"/>
  <c r="L2162" i="1" s="1"/>
  <c r="G2162" i="1" a="1"/>
  <c r="G2162" i="1" s="1"/>
  <c r="G2161" i="1" a="1"/>
  <c r="G2161" i="1" s="1"/>
  <c r="N2160" i="1" a="1"/>
  <c r="N2160" i="1" s="1"/>
  <c r="F2160" i="1" a="1"/>
  <c r="F2160" i="1" s="1"/>
  <c r="G2159" i="1" a="1"/>
  <c r="G2159" i="1" s="1"/>
  <c r="J2160" i="1" a="1"/>
  <c r="J2160" i="1"/>
  <c r="N2159" i="1" a="1"/>
  <c r="N2159" i="1" s="1"/>
  <c r="K2158" i="1" a="1"/>
  <c r="K2158" i="1" s="1"/>
  <c r="O2159" i="1" a="1"/>
  <c r="O2159" i="1" s="1"/>
  <c r="M2159" i="1" a="1"/>
  <c r="M2159" i="1"/>
  <c r="L2159" i="1" a="1"/>
  <c r="L2159" i="1" s="1"/>
  <c r="L2161" i="1" a="1"/>
  <c r="L2161" i="1"/>
  <c r="N2162" i="1" a="1"/>
  <c r="N2162" i="1"/>
  <c r="K2162" i="1" a="1"/>
  <c r="K2162" i="1"/>
  <c r="P2162" i="1" a="1"/>
  <c r="P2162" i="1" s="1"/>
  <c r="P2159" i="1" a="1"/>
  <c r="P2159" i="1" s="1"/>
  <c r="I2159" i="1" a="1"/>
  <c r="I2159" i="1" s="1"/>
  <c r="O2162" i="1" a="1"/>
  <c r="O2162" i="1"/>
  <c r="F2154" i="1" a="1"/>
  <c r="F2154" i="1"/>
  <c r="J2156" i="1" a="1"/>
  <c r="J2156" i="1"/>
  <c r="J2155" i="1" a="1"/>
  <c r="J2155" i="1" s="1"/>
  <c r="I2154" i="1" a="1"/>
  <c r="I2154" i="1" s="1"/>
  <c r="I2153" i="1" a="1"/>
  <c r="I2153" i="1" s="1"/>
  <c r="O2152" i="1" a="1"/>
  <c r="O2152" i="1" s="1"/>
  <c r="I2156" i="1" a="1"/>
  <c r="I2156" i="1"/>
  <c r="P2152" i="1" a="1"/>
  <c r="P2152" i="1" s="1"/>
  <c r="F2157" i="1" a="1"/>
  <c r="F2157" i="1"/>
  <c r="Q2156" i="1" a="1"/>
  <c r="Q2156" i="1" s="1"/>
  <c r="N2156" i="1" a="1"/>
  <c r="N2156" i="1"/>
  <c r="M2156" i="1" a="1"/>
  <c r="M2156" i="1" s="1"/>
  <c r="G2153" i="1" a="1"/>
  <c r="G2153" i="1" s="1"/>
  <c r="N2154" i="1" a="1"/>
  <c r="N2154" i="1" s="1"/>
  <c r="F2156" i="1" a="1"/>
  <c r="F2156" i="1" s="1"/>
  <c r="L2155" i="1" a="1"/>
  <c r="L2155" i="1" s="1"/>
  <c r="G2154" i="1" a="1"/>
  <c r="G2154" i="1"/>
  <c r="G2155" i="1" a="1"/>
  <c r="G2155" i="1" s="1"/>
  <c r="Q2154" i="1" a="1"/>
  <c r="Q2154" i="1" s="1"/>
  <c r="M2154" i="1" a="1"/>
  <c r="M2154" i="1" s="1"/>
  <c r="J2154" i="1" a="1"/>
  <c r="J2154" i="1" s="1"/>
  <c r="Q2153" i="1" a="1"/>
  <c r="Q2153" i="1"/>
  <c r="N2152" i="1" a="1"/>
  <c r="N2152" i="1"/>
  <c r="N2155" i="1" a="1"/>
  <c r="N2155" i="1" s="1"/>
  <c r="M2155" i="1" a="1"/>
  <c r="M2155" i="1"/>
  <c r="H2154" i="1" a="1"/>
  <c r="H2154" i="1" s="1"/>
  <c r="K2155" i="1" a="1"/>
  <c r="K2155" i="1"/>
  <c r="P2154" i="1" a="1"/>
  <c r="P2154" i="1" s="1"/>
  <c r="K2153" i="1" a="1"/>
  <c r="K2153" i="1"/>
  <c r="J2153" i="1" a="1"/>
  <c r="J2153" i="1"/>
  <c r="L2153" i="1" a="1"/>
  <c r="L2153" i="1"/>
  <c r="Q2152" i="1" a="1"/>
  <c r="Q2152" i="1" s="1"/>
  <c r="P2153" i="1" a="1"/>
  <c r="P2153" i="1" s="1"/>
  <c r="L2154" i="1" a="1"/>
  <c r="L2154" i="1" s="1"/>
  <c r="G2156" i="1" a="1"/>
  <c r="G2156" i="1" s="1"/>
  <c r="I2155" i="1" a="1"/>
  <c r="I2155" i="1" s="1"/>
  <c r="H2153" i="1" a="1"/>
  <c r="H2153" i="1"/>
  <c r="Q2155" i="1" a="1"/>
  <c r="Q2155" i="1"/>
  <c r="Q2157" i="1" a="1"/>
  <c r="Q2157" i="1" s="1"/>
  <c r="P2157" i="1" a="1"/>
  <c r="P2157" i="1" s="1"/>
  <c r="H2155" i="1" a="1"/>
  <c r="H2155" i="1"/>
  <c r="O2157" i="1" a="1"/>
  <c r="O2157" i="1"/>
  <c r="H2157" i="1" a="1"/>
  <c r="H2157" i="1" s="1"/>
  <c r="O2155" i="1" a="1"/>
  <c r="O2155" i="1" s="1"/>
  <c r="M2153" i="1" a="1"/>
  <c r="M2153" i="1" s="1"/>
  <c r="F2155" i="1" a="1"/>
  <c r="F2155" i="1" s="1"/>
  <c r="P2155" i="1" a="1"/>
  <c r="P2155" i="1" s="1"/>
  <c r="N2157" i="1" a="1"/>
  <c r="N2157" i="1" s="1"/>
  <c r="M2157" i="1" a="1"/>
  <c r="M2157" i="1" s="1"/>
  <c r="L2157" i="1" a="1"/>
  <c r="L2157" i="1" s="1"/>
  <c r="F2153" i="1" a="1"/>
  <c r="F2153" i="1"/>
  <c r="O2156" i="1" a="1"/>
  <c r="O2156" i="1"/>
  <c r="L2156" i="1" a="1"/>
  <c r="L2156" i="1" s="1"/>
  <c r="K2156" i="1" a="1"/>
  <c r="K2156" i="1"/>
  <c r="H2156" i="1" a="1"/>
  <c r="H2156" i="1"/>
  <c r="K2154" i="1" a="1"/>
  <c r="K2154" i="1" s="1"/>
  <c r="O2153" i="1" a="1"/>
  <c r="O2153" i="1" s="1"/>
  <c r="P2156" i="1" a="1"/>
  <c r="P2156" i="1"/>
  <c r="O2154" i="1" a="1"/>
  <c r="O2154" i="1"/>
  <c r="K2157" i="1" a="1"/>
  <c r="K2157" i="1" s="1"/>
  <c r="J2157" i="1" a="1"/>
  <c r="J2157" i="1"/>
  <c r="N2153" i="1" a="1"/>
  <c r="N2153" i="1"/>
  <c r="I2157" i="1" a="1"/>
  <c r="I2157" i="1" s="1"/>
  <c r="G2157" i="1" a="1"/>
  <c r="G2157" i="1" s="1"/>
  <c r="I2149" i="1" a="1"/>
  <c r="I2149" i="1"/>
  <c r="K2150" i="1" a="1"/>
  <c r="K2150" i="1"/>
  <c r="O2148" i="1" a="1"/>
  <c r="O2148" i="1"/>
  <c r="M2148" i="1" a="1"/>
  <c r="M2148" i="1" s="1"/>
  <c r="M2147" i="1" a="1"/>
  <c r="M2147" i="1" s="1"/>
  <c r="I2152" i="1" a="1"/>
  <c r="I2152" i="1"/>
  <c r="Q2151" i="1" a="1"/>
  <c r="Q2151" i="1" s="1"/>
  <c r="P2151" i="1" a="1"/>
  <c r="P2151" i="1" s="1"/>
  <c r="G2149" i="1" a="1"/>
  <c r="G2149" i="1" s="1"/>
  <c r="L2148" i="1" a="1"/>
  <c r="L2148" i="1" s="1"/>
  <c r="O2151" i="1" a="1"/>
  <c r="O2151" i="1"/>
  <c r="N2151" i="1" a="1"/>
  <c r="N2151" i="1" s="1"/>
  <c r="H2150" i="1" a="1"/>
  <c r="H2150" i="1" s="1"/>
  <c r="Q2149" i="1" a="1"/>
  <c r="Q2149" i="1" s="1"/>
  <c r="H2148" i="1" a="1"/>
  <c r="H2148" i="1"/>
  <c r="L2149" i="1" a="1"/>
  <c r="L2149" i="1" s="1"/>
  <c r="J2148" i="1" a="1"/>
  <c r="J2148" i="1" s="1"/>
  <c r="F2149" i="1" a="1"/>
  <c r="F2149" i="1" s="1"/>
  <c r="I2148" i="1" a="1"/>
  <c r="I2148" i="1"/>
  <c r="Q2147" i="1" a="1"/>
  <c r="Q2147" i="1"/>
  <c r="P2149" i="1" a="1"/>
  <c r="P2149" i="1"/>
  <c r="J2151" i="1" a="1"/>
  <c r="J2151" i="1" s="1"/>
  <c r="M2152" i="1" a="1"/>
  <c r="M2152" i="1"/>
  <c r="N2148" i="1" a="1"/>
  <c r="N2148" i="1" s="1"/>
  <c r="I2151" i="1" a="1"/>
  <c r="I2151" i="1" s="1"/>
  <c r="N2150" i="1" a="1"/>
  <c r="N2150" i="1"/>
  <c r="K2147" i="1" a="1"/>
  <c r="K2147" i="1"/>
  <c r="L2152" i="1" a="1"/>
  <c r="L2152" i="1" s="1"/>
  <c r="K2152" i="1" a="1"/>
  <c r="K2152" i="1"/>
  <c r="P2147" i="1" a="1"/>
  <c r="P2147" i="1"/>
  <c r="K2151" i="1" a="1"/>
  <c r="K2151" i="1"/>
  <c r="G2150" i="1" a="1"/>
  <c r="G2150" i="1"/>
  <c r="M2149" i="1" a="1"/>
  <c r="M2149" i="1"/>
  <c r="P2148" i="1" a="1"/>
  <c r="P2148" i="1" s="1"/>
  <c r="J2152" i="1" a="1"/>
  <c r="J2152" i="1" s="1"/>
  <c r="J2147" i="1" a="1"/>
  <c r="J2147" i="1" s="1"/>
  <c r="H2151" i="1" a="1"/>
  <c r="H2151" i="1" s="1"/>
  <c r="K2149" i="1" a="1"/>
  <c r="K2149" i="1" s="1"/>
  <c r="H2152" i="1" a="1"/>
  <c r="H2152" i="1"/>
  <c r="G2152" i="1" a="1"/>
  <c r="G2152" i="1"/>
  <c r="O2147" i="1" a="1"/>
  <c r="O2147" i="1" s="1"/>
  <c r="J2150" i="1" a="1"/>
  <c r="J2150" i="1" s="1"/>
  <c r="M2150" i="1" a="1"/>
  <c r="M2150" i="1" s="1"/>
  <c r="F2151" i="1" a="1"/>
  <c r="F2151" i="1" s="1"/>
  <c r="F2152" i="1" a="1"/>
  <c r="F2152" i="1"/>
  <c r="P2150" i="1" a="1"/>
  <c r="P2150" i="1"/>
  <c r="M2151" i="1" a="1"/>
  <c r="M2151" i="1"/>
  <c r="L2151" i="1" a="1"/>
  <c r="L2151" i="1"/>
  <c r="F2148" i="1" a="1"/>
  <c r="F2148" i="1"/>
  <c r="Q2150" i="1" a="1"/>
  <c r="Q2150" i="1" s="1"/>
  <c r="F2150" i="1" a="1"/>
  <c r="F2150" i="1" s="1"/>
  <c r="J2149" i="1" a="1"/>
  <c r="J2149" i="1" s="1"/>
  <c r="Q2148" i="1" a="1"/>
  <c r="Q2148" i="1" s="1"/>
  <c r="G2151" i="1" a="1"/>
  <c r="G2151" i="1" s="1"/>
  <c r="I2150" i="1" a="1"/>
  <c r="I2150" i="1"/>
  <c r="O2149" i="1" a="1"/>
  <c r="O2149" i="1" s="1"/>
  <c r="H2149" i="1" a="1"/>
  <c r="H2149" i="1"/>
  <c r="N2147" i="1" a="1"/>
  <c r="N2147" i="1" s="1"/>
  <c r="G2148" i="1" a="1"/>
  <c r="G2148" i="1"/>
  <c r="O2150" i="1" a="1"/>
  <c r="O2150" i="1"/>
  <c r="N2149" i="1" a="1"/>
  <c r="N2149" i="1" s="1"/>
  <c r="L2150" i="1" a="1"/>
  <c r="L2150" i="1" s="1"/>
  <c r="K2148" i="1" a="1"/>
  <c r="K2148" i="1"/>
  <c r="L2147" i="1" a="1"/>
  <c r="L2147" i="1" s="1"/>
  <c r="M2145" i="1" a="1"/>
  <c r="M2145" i="1" s="1"/>
  <c r="H2145" i="1" a="1"/>
  <c r="H2145" i="1" s="1"/>
  <c r="O2143" i="1" a="1"/>
  <c r="O2143" i="1"/>
  <c r="I2145" i="1" a="1"/>
  <c r="I2145" i="1"/>
  <c r="F2144" i="1" a="1"/>
  <c r="F2144" i="1"/>
  <c r="G2145" i="1" a="1"/>
  <c r="G2145" i="1"/>
  <c r="L2144" i="1" a="1"/>
  <c r="L2144" i="1" s="1"/>
  <c r="I2142" i="1" a="1"/>
  <c r="I2142" i="1" s="1"/>
  <c r="O2144" i="1" a="1"/>
  <c r="O2144" i="1" s="1"/>
  <c r="K2144" i="1" a="1"/>
  <c r="K2144" i="1" s="1"/>
  <c r="M2143" i="1" a="1"/>
  <c r="M2143" i="1"/>
  <c r="I2143" i="1" a="1"/>
  <c r="I2143" i="1"/>
  <c r="P2142" i="1" a="1"/>
  <c r="P2142" i="1"/>
  <c r="L2142" i="1" a="1"/>
  <c r="L2142" i="1"/>
  <c r="K2142" i="1" a="1"/>
  <c r="K2142" i="1"/>
  <c r="J2144" i="1" a="1"/>
  <c r="J2144" i="1" s="1"/>
  <c r="J2143" i="1" a="1"/>
  <c r="J2143" i="1" s="1"/>
  <c r="I2147" i="1" a="1"/>
  <c r="I2147" i="1" s="1"/>
  <c r="K2145" i="1" a="1"/>
  <c r="K2145" i="1" s="1"/>
  <c r="Q2144" i="1" a="1"/>
  <c r="Q2144" i="1"/>
  <c r="Q2142" i="1" a="1"/>
  <c r="Q2142" i="1" s="1"/>
  <c r="N2146" i="1" a="1"/>
  <c r="N2146" i="1"/>
  <c r="H2147" i="1" a="1"/>
  <c r="H2147" i="1"/>
  <c r="J2142" i="1" a="1"/>
  <c r="J2142" i="1"/>
  <c r="F2147" i="1" a="1"/>
  <c r="F2147" i="1" s="1"/>
  <c r="P2146" i="1" a="1"/>
  <c r="P2146" i="1"/>
  <c r="G2143" i="1" a="1"/>
  <c r="G2143" i="1"/>
  <c r="L2145" i="1" a="1"/>
  <c r="L2145" i="1" s="1"/>
  <c r="O2146" i="1" a="1"/>
  <c r="O2146" i="1" s="1"/>
  <c r="H2146" i="1" a="1"/>
  <c r="H2146" i="1" s="1"/>
  <c r="F2143" i="1" a="1"/>
  <c r="F2143" i="1" s="1"/>
  <c r="L2146" i="1" a="1"/>
  <c r="L2146" i="1"/>
  <c r="P2144" i="1" a="1"/>
  <c r="P2144" i="1"/>
  <c r="G2146" i="1" a="1"/>
  <c r="G2146" i="1"/>
  <c r="N2145" i="1" a="1"/>
  <c r="N2145" i="1"/>
  <c r="K2143" i="1" a="1"/>
  <c r="K2143" i="1" s="1"/>
  <c r="J2145" i="1" a="1"/>
  <c r="J2145" i="1"/>
  <c r="M2144" i="1" a="1"/>
  <c r="M2144" i="1" s="1"/>
  <c r="G2144" i="1" a="1"/>
  <c r="G2144" i="1" s="1"/>
  <c r="M2142" i="1" a="1"/>
  <c r="M2142" i="1" s="1"/>
  <c r="I2146" i="1" a="1"/>
  <c r="I2146" i="1" s="1"/>
  <c r="G2147" i="1" a="1"/>
  <c r="G2147" i="1" s="1"/>
  <c r="L2143" i="1" a="1"/>
  <c r="L2143" i="1"/>
  <c r="N2142" i="1" a="1"/>
  <c r="N2142" i="1" s="1"/>
  <c r="H2143" i="1" a="1"/>
  <c r="H2143" i="1" s="1"/>
  <c r="M2146" i="1" a="1"/>
  <c r="M2146" i="1" s="1"/>
  <c r="Q2146" i="1" a="1"/>
  <c r="Q2146" i="1" s="1"/>
  <c r="Q2143" i="1" a="1"/>
  <c r="Q2143" i="1" s="1"/>
  <c r="O2142" i="1" a="1"/>
  <c r="O2142" i="1"/>
  <c r="N2144" i="1" a="1"/>
  <c r="N2144" i="1"/>
  <c r="K2146" i="1" a="1"/>
  <c r="K2146" i="1"/>
  <c r="J2146" i="1" a="1"/>
  <c r="J2146" i="1" s="1"/>
  <c r="P2143" i="1" a="1"/>
  <c r="P2143" i="1"/>
  <c r="H2144" i="1" a="1"/>
  <c r="H2144" i="1" s="1"/>
  <c r="O2145" i="1" a="1"/>
  <c r="O2145" i="1"/>
  <c r="F2145" i="1" a="1"/>
  <c r="F2145" i="1"/>
  <c r="I2144" i="1" a="1"/>
  <c r="I2144" i="1" s="1"/>
  <c r="N2143" i="1" a="1"/>
  <c r="N2143" i="1" s="1"/>
  <c r="F2146" i="1" a="1"/>
  <c r="F2146" i="1" s="1"/>
  <c r="Q2145" i="1" a="1"/>
  <c r="Q2145" i="1"/>
  <c r="P2145" i="1" a="1"/>
  <c r="P2145" i="1"/>
  <c r="H2138" i="1" a="1"/>
  <c r="H2138" i="1"/>
  <c r="J2141" i="1" a="1"/>
  <c r="J2141" i="1"/>
  <c r="O2140" i="1" a="1"/>
  <c r="O2140" i="1" s="1"/>
  <c r="L2140" i="1" a="1"/>
  <c r="L2140" i="1" s="1"/>
  <c r="J2140" i="1" a="1"/>
  <c r="J2140" i="1"/>
  <c r="Q2139" i="1" a="1"/>
  <c r="Q2139" i="1" s="1"/>
  <c r="M2139" i="1" a="1"/>
  <c r="M2139" i="1" s="1"/>
  <c r="K2137" i="1" a="1"/>
  <c r="K2137" i="1" s="1"/>
  <c r="K2138" i="1" a="1"/>
  <c r="K2138" i="1" s="1"/>
  <c r="G2141" i="1" a="1"/>
  <c r="G2141" i="1" s="1"/>
  <c r="F2139" i="1" a="1"/>
  <c r="F2139" i="1" s="1"/>
  <c r="I2137" i="1" a="1"/>
  <c r="I2137" i="1" s="1"/>
  <c r="N2139" i="1" a="1"/>
  <c r="N2139" i="1" s="1"/>
  <c r="O2137" i="1" a="1"/>
  <c r="O2137" i="1" s="1"/>
  <c r="P2140" i="1" a="1"/>
  <c r="P2140" i="1" s="1"/>
  <c r="P2138" i="1" a="1"/>
  <c r="P2138" i="1" s="1"/>
  <c r="G2138" i="1" a="1"/>
  <c r="G2138" i="1"/>
  <c r="K2140" i="1" a="1"/>
  <c r="K2140" i="1" s="1"/>
  <c r="F2140" i="1" a="1"/>
  <c r="F2140" i="1" s="1"/>
  <c r="O2138" i="1" a="1"/>
  <c r="O2138" i="1" s="1"/>
  <c r="N2140" i="1" a="1"/>
  <c r="N2140" i="1"/>
  <c r="L2139" i="1" a="1"/>
  <c r="L2139" i="1" s="1"/>
  <c r="I2141" i="1" a="1"/>
  <c r="I2141" i="1" s="1"/>
  <c r="G2139" i="1" a="1"/>
  <c r="G2139" i="1"/>
  <c r="H2142" i="1" a="1"/>
  <c r="H2142" i="1" s="1"/>
  <c r="G2142" i="1" a="1"/>
  <c r="G2142" i="1"/>
  <c r="F2142" i="1" a="1"/>
  <c r="F2142" i="1"/>
  <c r="J2137" i="1" a="1"/>
  <c r="J2137" i="1" s="1"/>
  <c r="Q2141" i="1" a="1"/>
  <c r="Q2141" i="1"/>
  <c r="P2141" i="1" a="1"/>
  <c r="P2141" i="1"/>
  <c r="N2141" i="1" a="1"/>
  <c r="N2141" i="1"/>
  <c r="L2138" i="1" a="1"/>
  <c r="L2138" i="1"/>
  <c r="L2137" i="1" a="1"/>
  <c r="L2137" i="1" s="1"/>
  <c r="P2139" i="1" a="1"/>
  <c r="P2139" i="1"/>
  <c r="O2139" i="1" a="1"/>
  <c r="O2139" i="1"/>
  <c r="H2140" i="1" a="1"/>
  <c r="H2140" i="1" s="1"/>
  <c r="N2137" i="1" a="1"/>
  <c r="N2137" i="1"/>
  <c r="Q2136" i="1" a="1"/>
  <c r="Q2136" i="1"/>
  <c r="O2141" i="1" a="1"/>
  <c r="O2141" i="1" s="1"/>
  <c r="M2141" i="1" a="1"/>
  <c r="M2141" i="1"/>
  <c r="L2141" i="1" a="1"/>
  <c r="L2141" i="1" s="1"/>
  <c r="Q2138" i="1" a="1"/>
  <c r="Q2138" i="1" s="1"/>
  <c r="K2141" i="1" a="1"/>
  <c r="K2141" i="1" s="1"/>
  <c r="F2141" i="1" a="1"/>
  <c r="F2141" i="1" s="1"/>
  <c r="P2137" i="1" a="1"/>
  <c r="P2137" i="1" s="1"/>
  <c r="I2138" i="1" a="1"/>
  <c r="I2138" i="1" s="1"/>
  <c r="H2137" i="1" a="1"/>
  <c r="H2137" i="1" s="1"/>
  <c r="G2137" i="1" a="1"/>
  <c r="G2137" i="1" s="1"/>
  <c r="Q2137" i="1" a="1"/>
  <c r="Q2137" i="1"/>
  <c r="M2138" i="1" a="1"/>
  <c r="M2138" i="1"/>
  <c r="J2139" i="1" a="1"/>
  <c r="J2139" i="1"/>
  <c r="M2140" i="1" a="1"/>
  <c r="M2140" i="1" s="1"/>
  <c r="H2139" i="1" a="1"/>
  <c r="H2139" i="1" s="1"/>
  <c r="H2141" i="1" a="1"/>
  <c r="H2141" i="1"/>
  <c r="Q2140" i="1" a="1"/>
  <c r="Q2140" i="1" s="1"/>
  <c r="I2140" i="1" a="1"/>
  <c r="I2140" i="1"/>
  <c r="G2140" i="1" a="1"/>
  <c r="G2140" i="1" s="1"/>
  <c r="M2137" i="1" a="1"/>
  <c r="M2137" i="1"/>
  <c r="K2139" i="1" a="1"/>
  <c r="K2139" i="1"/>
  <c r="N2138" i="1" a="1"/>
  <c r="N2138" i="1"/>
  <c r="J2138" i="1" a="1"/>
  <c r="J2138" i="1" s="1"/>
  <c r="F2137" i="1" a="1"/>
  <c r="F2137" i="1" s="1"/>
  <c r="F2138" i="1" a="1"/>
  <c r="F2138" i="1" s="1"/>
  <c r="I2139" i="1" a="1"/>
  <c r="I2139" i="1" s="1"/>
  <c r="Q2134" i="1" a="1"/>
  <c r="Q2134" i="1" s="1"/>
  <c r="P2134" i="1" a="1"/>
  <c r="P2134" i="1"/>
  <c r="O2134" i="1" a="1"/>
  <c r="O2134" i="1" s="1"/>
  <c r="O2135" i="1" a="1"/>
  <c r="O2135" i="1"/>
  <c r="N2135" i="1" a="1"/>
  <c r="N2135" i="1" s="1"/>
  <c r="M2135" i="1" a="1"/>
  <c r="M2135" i="1" s="1"/>
  <c r="K2135" i="1" a="1"/>
  <c r="K2135" i="1"/>
  <c r="G2135" i="1" a="1"/>
  <c r="G2135" i="1" s="1"/>
  <c r="F2136" i="1" a="1"/>
  <c r="F2136" i="1" s="1"/>
  <c r="H2135" i="1" a="1"/>
  <c r="H2135" i="1" s="1"/>
  <c r="Q2135" i="1" a="1"/>
  <c r="Q2135" i="1"/>
  <c r="L2135" i="1" a="1"/>
  <c r="L2135" i="1" s="1"/>
  <c r="J2135" i="1" a="1"/>
  <c r="J2135" i="1"/>
  <c r="I2135" i="1" a="1"/>
  <c r="I2135" i="1" s="1"/>
  <c r="L2134" i="1" a="1"/>
  <c r="L2134" i="1" s="1"/>
  <c r="F2135" i="1" a="1"/>
  <c r="F2135" i="1" s="1"/>
  <c r="N2134" i="1" a="1"/>
  <c r="N2134" i="1" s="1"/>
  <c r="M2134" i="1" a="1"/>
  <c r="M2134" i="1"/>
  <c r="P2136" i="1" a="1"/>
  <c r="P2136" i="1" s="1"/>
  <c r="O2136" i="1" a="1"/>
  <c r="O2136" i="1"/>
  <c r="N2136" i="1" a="1"/>
  <c r="N2136" i="1" s="1"/>
  <c r="G2136" i="1" a="1"/>
  <c r="G2136" i="1" s="1"/>
  <c r="H2136" i="1" a="1"/>
  <c r="H2136" i="1"/>
  <c r="K2136" i="1" a="1"/>
  <c r="K2136" i="1"/>
  <c r="M2136" i="1" a="1"/>
  <c r="M2136" i="1"/>
  <c r="L2136" i="1" a="1"/>
  <c r="L2136" i="1" s="1"/>
  <c r="P2135" i="1" a="1"/>
  <c r="P2135" i="1" s="1"/>
  <c r="J2136" i="1" a="1"/>
  <c r="J2136" i="1" s="1"/>
  <c r="I2136" i="1" a="1"/>
  <c r="I2136" i="1"/>
  <c r="M2133" i="1" a="1"/>
  <c r="M2133" i="1"/>
  <c r="J2133" i="1" a="1"/>
  <c r="J2133" i="1" s="1"/>
  <c r="K2134" i="1" a="1"/>
  <c r="K2134" i="1" s="1"/>
  <c r="J2134" i="1" a="1"/>
  <c r="J2134" i="1"/>
  <c r="I2134" i="1" a="1"/>
  <c r="I2134" i="1" s="1"/>
  <c r="H2134" i="1" a="1"/>
  <c r="H2134" i="1"/>
  <c r="F2134" i="1" a="1"/>
  <c r="F2134" i="1"/>
  <c r="G2134" i="1" a="1"/>
  <c r="G2134" i="1" s="1"/>
  <c r="Q2133" i="1" a="1"/>
  <c r="Q2133" i="1" s="1"/>
  <c r="P2133" i="1" a="1"/>
  <c r="P2133" i="1" s="1"/>
  <c r="O2133" i="1" a="1"/>
  <c r="O2133" i="1" s="1"/>
  <c r="L2133" i="1" a="1"/>
  <c r="L2133" i="1" s="1"/>
  <c r="I2133" i="1" a="1"/>
  <c r="I2133" i="1" s="1"/>
  <c r="F2133" i="1" a="1"/>
  <c r="F2133" i="1" s="1"/>
  <c r="H2133" i="1" a="1"/>
  <c r="H2133" i="1" s="1"/>
  <c r="G2133" i="1" a="1"/>
  <c r="G2133" i="1" s="1"/>
  <c r="N2133" i="1" a="1"/>
  <c r="N2133" i="1"/>
  <c r="K2133" i="1" a="1"/>
  <c r="K2133" i="1" s="1"/>
  <c r="N2131" i="1" a="1"/>
  <c r="N2131" i="1" s="1"/>
  <c r="O2132" i="1" a="1"/>
  <c r="O2132" i="1"/>
  <c r="N2132" i="1" a="1"/>
  <c r="N2132" i="1" s="1"/>
  <c r="M2132" i="1" a="1"/>
  <c r="M2132" i="1"/>
  <c r="J2131" i="1" a="1"/>
  <c r="J2131" i="1"/>
  <c r="Q2131" i="1" a="1"/>
  <c r="Q2131" i="1"/>
  <c r="P2131" i="1" a="1"/>
  <c r="P2131" i="1"/>
  <c r="H2131" i="1" a="1"/>
  <c r="H2131" i="1" s="1"/>
  <c r="O2131" i="1" a="1"/>
  <c r="O2131" i="1"/>
  <c r="K2131" i="1" a="1"/>
  <c r="K2131" i="1" s="1"/>
  <c r="L2132" i="1" a="1"/>
  <c r="L2132" i="1" s="1"/>
  <c r="J2132" i="1" a="1"/>
  <c r="J2132" i="1" s="1"/>
  <c r="I2132" i="1" a="1"/>
  <c r="I2132" i="1" s="1"/>
  <c r="H2132" i="1" a="1"/>
  <c r="H2132" i="1" s="1"/>
  <c r="F2132" i="1" a="1"/>
  <c r="F2132" i="1"/>
  <c r="M2131" i="1" a="1"/>
  <c r="M2131" i="1"/>
  <c r="L2131" i="1" a="1"/>
  <c r="L2131" i="1" s="1"/>
  <c r="I2131" i="1" a="1"/>
  <c r="I2131" i="1"/>
  <c r="Q2132" i="1" a="1"/>
  <c r="Q2132" i="1" s="1"/>
  <c r="P2132" i="1" a="1"/>
  <c r="P2132" i="1" s="1"/>
  <c r="K2132" i="1" a="1"/>
  <c r="K2132" i="1" s="1"/>
  <c r="G2132" i="1" a="1"/>
  <c r="G2132" i="1" s="1"/>
  <c r="Q2129" i="1" a="1"/>
  <c r="Q2129" i="1" s="1"/>
  <c r="P2129" i="1" a="1"/>
  <c r="P2129" i="1" s="1"/>
  <c r="G2129" i="1" a="1"/>
  <c r="G2129" i="1" s="1"/>
  <c r="L2128" i="1" a="1"/>
  <c r="L2128" i="1" s="1"/>
  <c r="N2128" i="1" a="1"/>
  <c r="N2128" i="1" s="1"/>
  <c r="G2128" i="1" a="1"/>
  <c r="G2128" i="1" s="1"/>
  <c r="M2130" i="1" a="1"/>
  <c r="M2130" i="1" s="1"/>
  <c r="L2130" i="1" a="1"/>
  <c r="L2130" i="1" s="1"/>
  <c r="N2129" i="1" a="1"/>
  <c r="N2129" i="1" s="1"/>
  <c r="L2129" i="1" a="1"/>
  <c r="L2129" i="1"/>
  <c r="I2129" i="1" a="1"/>
  <c r="I2129" i="1" s="1"/>
  <c r="K2129" i="1" a="1"/>
  <c r="K2129" i="1"/>
  <c r="J2129" i="1" a="1"/>
  <c r="J2129" i="1"/>
  <c r="M2128" i="1" a="1"/>
  <c r="M2128" i="1"/>
  <c r="Q2128" i="1" a="1"/>
  <c r="Q2128" i="1" s="1"/>
  <c r="I2128" i="1" a="1"/>
  <c r="I2128" i="1" s="1"/>
  <c r="G2131" i="1" a="1"/>
  <c r="G2131" i="1" s="1"/>
  <c r="K2128" i="1" a="1"/>
  <c r="K2128" i="1" s="1"/>
  <c r="F2131" i="1" a="1"/>
  <c r="F2131" i="1"/>
  <c r="O2129" i="1" a="1"/>
  <c r="O2129" i="1" s="1"/>
  <c r="F2128" i="1" a="1"/>
  <c r="F2128" i="1" s="1"/>
  <c r="N2130" i="1" a="1"/>
  <c r="N2130" i="1" s="1"/>
  <c r="Q2130" i="1" a="1"/>
  <c r="Q2130" i="1"/>
  <c r="K2130" i="1" a="1"/>
  <c r="K2130" i="1"/>
  <c r="P2130" i="1" a="1"/>
  <c r="P2130" i="1" s="1"/>
  <c r="O2130" i="1" a="1"/>
  <c r="O2130" i="1" s="1"/>
  <c r="J2130" i="1" a="1"/>
  <c r="J2130" i="1" s="1"/>
  <c r="I2130" i="1" a="1"/>
  <c r="I2130" i="1" s="1"/>
  <c r="H2130" i="1" a="1"/>
  <c r="H2130" i="1"/>
  <c r="G2130" i="1" a="1"/>
  <c r="G2130" i="1"/>
  <c r="M2129" i="1" a="1"/>
  <c r="M2129" i="1" s="1"/>
  <c r="J2128" i="1" a="1"/>
  <c r="J2128" i="1" s="1"/>
  <c r="F2129" i="1" a="1"/>
  <c r="F2129" i="1"/>
  <c r="H2129" i="1" a="1"/>
  <c r="H2129" i="1"/>
  <c r="P2128" i="1" a="1"/>
  <c r="P2128" i="1" s="1"/>
  <c r="H2128" i="1" a="1"/>
  <c r="H2128" i="1" s="1"/>
  <c r="O2128" i="1" a="1"/>
  <c r="O2128" i="1" s="1"/>
  <c r="F2130" i="1" a="1"/>
  <c r="F2130" i="1" s="1"/>
  <c r="F2127" i="1" a="1"/>
  <c r="F2127" i="1" s="1"/>
  <c r="P2126" i="1" a="1"/>
  <c r="P2126" i="1"/>
  <c r="O2127" i="1" a="1"/>
  <c r="O2127" i="1"/>
  <c r="M2127" i="1" a="1"/>
  <c r="M2127" i="1" s="1"/>
  <c r="L2127" i="1" a="1"/>
  <c r="L2127" i="1"/>
  <c r="Q2126" i="1" a="1"/>
  <c r="Q2126" i="1" s="1"/>
  <c r="G2127" i="1" a="1"/>
  <c r="G2127" i="1" s="1"/>
  <c r="K2127" i="1" a="1"/>
  <c r="K2127" i="1" s="1"/>
  <c r="N2126" i="1" a="1"/>
  <c r="N2126" i="1" s="1"/>
  <c r="J2127" i="1" a="1"/>
  <c r="J2127" i="1" s="1"/>
  <c r="Q2127" i="1" a="1"/>
  <c r="Q2127" i="1" s="1"/>
  <c r="O2126" i="1" a="1"/>
  <c r="O2126" i="1"/>
  <c r="H2127" i="1" a="1"/>
  <c r="H2127" i="1" s="1"/>
  <c r="L2126" i="1" a="1"/>
  <c r="L2126" i="1"/>
  <c r="P2127" i="1" a="1"/>
  <c r="P2127" i="1"/>
  <c r="N2127" i="1" a="1"/>
  <c r="N2127" i="1"/>
  <c r="I2127" i="1" a="1"/>
  <c r="I2127" i="1" s="1"/>
  <c r="M2126" i="1" a="1"/>
  <c r="M2126" i="1" s="1"/>
  <c r="M2231" i="1" a="1"/>
  <c r="M2231" i="1" s="1"/>
  <c r="N2229" i="1" a="1"/>
  <c r="N2229" i="1"/>
  <c r="N2230" i="1" s="1" a="1"/>
  <c r="N2230" i="1" s="1"/>
  <c r="L2231" i="1" a="1"/>
  <c r="L2231" i="1" s="1"/>
  <c r="N2231" i="1" a="1"/>
  <c r="N2231" i="1"/>
  <c r="N2232" i="1" a="1"/>
  <c r="N2232" i="1"/>
  <c r="J2231" i="1" a="1"/>
  <c r="J2231" i="1" s="1"/>
  <c r="K2232" i="1" a="1"/>
  <c r="K2232" i="1" s="1"/>
  <c r="H2232" i="1" a="1"/>
  <c r="H2232" i="1" s="1"/>
  <c r="H2231" i="1" a="1"/>
  <c r="H2231" i="1" s="1"/>
  <c r="Q2232" i="1" a="1"/>
  <c r="Q2232" i="1" s="1"/>
  <c r="O2229" i="1" a="1"/>
  <c r="O2229" i="1"/>
  <c r="O2230" i="1" s="1" a="1"/>
  <c r="O2230" i="1" s="1"/>
  <c r="P2229" i="1" a="1"/>
  <c r="P2229" i="1"/>
  <c r="P2230" i="1" s="1" a="1"/>
  <c r="P2230" i="1" s="1"/>
  <c r="M2232" i="1" a="1"/>
  <c r="M2232" i="1" s="1"/>
  <c r="G2231" i="1" a="1"/>
  <c r="G2231" i="1" s="1"/>
  <c r="O2231" i="1" a="1"/>
  <c r="O2231" i="1" s="1"/>
  <c r="J2232" i="1" a="1"/>
  <c r="J2232" i="1"/>
  <c r="I2232" i="1" a="1"/>
  <c r="I2232" i="1"/>
  <c r="K2231" i="1" a="1"/>
  <c r="K2231" i="1"/>
  <c r="G2232" i="1" a="1"/>
  <c r="G2232" i="1" s="1"/>
  <c r="I2231" i="1" a="1"/>
  <c r="I2231" i="1" s="1"/>
  <c r="O2232" i="1" a="1"/>
  <c r="O2232" i="1"/>
  <c r="Q2229" i="1" a="1"/>
  <c r="Q2229" i="1" s="1"/>
  <c r="P2232" i="1" a="1"/>
  <c r="P2232" i="1"/>
  <c r="L2232" i="1" a="1"/>
  <c r="L2232" i="1" s="1"/>
  <c r="P2231" i="1" a="1"/>
  <c r="P2231" i="1"/>
  <c r="F2231" i="1" a="1"/>
  <c r="F2231" i="1"/>
  <c r="Q2230" i="1" a="1"/>
  <c r="Q2230" i="1" s="1"/>
  <c r="F2232" i="1" a="1"/>
  <c r="F2232" i="1" s="1"/>
  <c r="Q2231" i="1" a="1"/>
  <c r="Q2231" i="1"/>
  <c r="G2225" i="1"/>
  <c r="K2224" i="1" a="1"/>
  <c r="K2224" i="1" s="1"/>
  <c r="M2229" i="1" a="1"/>
  <c r="M2229" i="1" s="1"/>
  <c r="M2230" i="1" s="1" a="1"/>
  <c r="M2230" i="1" s="1"/>
  <c r="H2227" i="1" a="1"/>
  <c r="H2227" i="1" s="1"/>
  <c r="P2228" i="1" a="1"/>
  <c r="P2228" i="1" s="1"/>
  <c r="L2227" i="1" a="1"/>
  <c r="L2227" i="1" s="1"/>
  <c r="L2228" i="1" s="1" a="1"/>
  <c r="L2228" i="1" s="1"/>
  <c r="I2229" i="1" a="1"/>
  <c r="I2229" i="1" s="1"/>
  <c r="I2230" i="1" s="1" a="1"/>
  <c r="I2230" i="1" s="1"/>
  <c r="H2229" i="1" a="1"/>
  <c r="H2229" i="1" s="1"/>
  <c r="H2230" i="1" s="1" a="1"/>
  <c r="H2230" i="1" s="1"/>
  <c r="F2229" i="1" a="1"/>
  <c r="F2229" i="1"/>
  <c r="F2230" i="1" s="1" a="1"/>
  <c r="F2230" i="1" s="1"/>
  <c r="L2226" i="1" a="1"/>
  <c r="L2226" i="1"/>
  <c r="M2226" i="1" a="1"/>
  <c r="M2226" i="1"/>
  <c r="H2228" i="1" a="1"/>
  <c r="H2228" i="1"/>
  <c r="I2227" i="1" a="1"/>
  <c r="I2227" i="1" s="1"/>
  <c r="I2228" i="1" s="1" a="1"/>
  <c r="I2228" i="1" s="1"/>
  <c r="F2226" i="1" a="1"/>
  <c r="F2226" i="1"/>
  <c r="J2226" i="1" a="1"/>
  <c r="J2226" i="1" s="1"/>
  <c r="Q2227" i="1" a="1"/>
  <c r="Q2227" i="1" s="1"/>
  <c r="Q2228" i="1" s="1" a="1"/>
  <c r="Q2228" i="1" s="1"/>
  <c r="G2226" i="1" a="1"/>
  <c r="G2226" i="1"/>
  <c r="N2224" i="1" a="1"/>
  <c r="N2224" i="1" s="1"/>
  <c r="N2225" i="1" s="1" a="1"/>
  <c r="N2225" i="1" s="1"/>
  <c r="Q2224" i="1" a="1"/>
  <c r="Q2224" i="1" s="1"/>
  <c r="Q2225" i="1" s="1" a="1"/>
  <c r="Q2225" i="1" s="1"/>
  <c r="L2229" i="1" a="1"/>
  <c r="L2229" i="1"/>
  <c r="L2230" i="1" s="1" a="1"/>
  <c r="L2230" i="1" s="1"/>
  <c r="K2229" i="1" a="1"/>
  <c r="K2229" i="1" s="1"/>
  <c r="K2230" i="1" s="1" a="1"/>
  <c r="K2230" i="1" s="1"/>
  <c r="J2229" i="1" a="1"/>
  <c r="J2229" i="1" s="1"/>
  <c r="J2230" i="1" s="1" a="1"/>
  <c r="J2230" i="1" s="1"/>
  <c r="H2226" i="1" a="1"/>
  <c r="H2226" i="1"/>
  <c r="P2226" i="1" a="1"/>
  <c r="P2226" i="1"/>
  <c r="M2224" i="1" a="1"/>
  <c r="M2224" i="1" s="1"/>
  <c r="I2226" i="1" a="1"/>
  <c r="I2226" i="1" s="1"/>
  <c r="L2225" i="1" a="1"/>
  <c r="L2225" i="1" s="1"/>
  <c r="P2227" i="1" a="1"/>
  <c r="P2227" i="1" s="1"/>
  <c r="F2227" i="1" a="1"/>
  <c r="F2227" i="1" s="1"/>
  <c r="F2228" i="1" s="1" a="1"/>
  <c r="F2228" i="1" s="1"/>
  <c r="M2227" i="1" a="1"/>
  <c r="M2227" i="1" s="1"/>
  <c r="M2228" i="1" s="1" a="1"/>
  <c r="M2228" i="1" s="1"/>
  <c r="O2226" i="1" a="1"/>
  <c r="O2226" i="1"/>
  <c r="Q2226" i="1" a="1"/>
  <c r="Q2226" i="1" s="1"/>
  <c r="G2227" i="1" a="1"/>
  <c r="G2227" i="1" s="1"/>
  <c r="G2228" i="1" s="1" a="1"/>
  <c r="G2228" i="1" s="1"/>
  <c r="K2226" i="1" a="1"/>
  <c r="K2226" i="1" s="1"/>
  <c r="G2229" i="1" a="1"/>
  <c r="G2229" i="1"/>
  <c r="G2230" i="1" s="1" a="1"/>
  <c r="G2230" i="1" s="1"/>
  <c r="N2227" i="1" a="1"/>
  <c r="N2227" i="1" s="1"/>
  <c r="N2228" i="1" s="1" a="1"/>
  <c r="N2228" i="1" s="1"/>
  <c r="M2225" i="1" a="1"/>
  <c r="M2225" i="1" s="1"/>
  <c r="K2225" i="1" a="1"/>
  <c r="K2225" i="1" s="1"/>
  <c r="H2225" i="1" a="1"/>
  <c r="H2225" i="1" s="1"/>
  <c r="J2227" i="1" a="1"/>
  <c r="J2227" i="1"/>
  <c r="J2228" i="1" s="1" a="1"/>
  <c r="L2224" i="1" a="1"/>
  <c r="L2224" i="1"/>
  <c r="J2228" i="1"/>
  <c r="K2227" i="1" a="1"/>
  <c r="K2227" i="1"/>
  <c r="K2228" i="1" s="1" a="1"/>
  <c r="K2228" i="1" s="1"/>
  <c r="O2224" i="1" a="1"/>
  <c r="O2224" i="1"/>
  <c r="O2225" i="1" s="1" a="1"/>
  <c r="O2225" i="1" s="1"/>
  <c r="O2227" i="1" a="1"/>
  <c r="O2227" i="1" s="1"/>
  <c r="O2228" i="1" s="1" a="1"/>
  <c r="O2228" i="1" s="1"/>
  <c r="P2224" i="1" a="1"/>
  <c r="P2224" i="1"/>
  <c r="P2225" i="1" s="1" a="1"/>
  <c r="P2225" i="1" s="1"/>
  <c r="J2224" i="1" a="1"/>
  <c r="J2224" i="1"/>
  <c r="J2225" i="1" s="1" a="1"/>
  <c r="J2225" i="1" s="1"/>
  <c r="N2226" i="1" a="1"/>
  <c r="N2226" i="1" s="1"/>
  <c r="M2222" i="1" a="1"/>
  <c r="M2222" i="1" s="1"/>
  <c r="L2222" i="1" a="1"/>
  <c r="L2222" i="1" s="1"/>
  <c r="N2222" i="1" a="1"/>
  <c r="N2222" i="1"/>
  <c r="O2219" i="1" a="1"/>
  <c r="O2219" i="1" s="1"/>
  <c r="H2219" i="1" a="1"/>
  <c r="H2219" i="1" s="1"/>
  <c r="H2220" i="1" s="1" a="1"/>
  <c r="H2220" i="1" s="1"/>
  <c r="N2221" i="1" a="1"/>
  <c r="N2221" i="1" s="1"/>
  <c r="K2222" i="1" a="1"/>
  <c r="K2222" i="1"/>
  <c r="H2222" i="1" a="1"/>
  <c r="H2222" i="1"/>
  <c r="G2222" i="1" a="1"/>
  <c r="G2222" i="1"/>
  <c r="P2221" i="1" a="1"/>
  <c r="P2221" i="1" s="1"/>
  <c r="Q2219" i="1" a="1"/>
  <c r="Q2219" i="1" s="1"/>
  <c r="Q2220" i="1" s="1" a="1"/>
  <c r="Q2220" i="1" s="1"/>
  <c r="F2219" i="1" a="1"/>
  <c r="F2219" i="1" s="1"/>
  <c r="F2220" i="1" s="1" a="1"/>
  <c r="F2220" i="1" s="1"/>
  <c r="I2219" i="1" a="1"/>
  <c r="I2219" i="1" s="1"/>
  <c r="I2220" i="1" s="1" a="1"/>
  <c r="I2220" i="1" s="1"/>
  <c r="I2224" i="1" a="1"/>
  <c r="I2224" i="1" s="1"/>
  <c r="I2225" i="1" s="1" a="1"/>
  <c r="I2225" i="1" s="1"/>
  <c r="O2221" i="1" a="1"/>
  <c r="O2221" i="1"/>
  <c r="L2221" i="1" a="1"/>
  <c r="L2221" i="1" s="1"/>
  <c r="J2221" i="1" a="1"/>
  <c r="J2221" i="1"/>
  <c r="H2221" i="1" a="1"/>
  <c r="H2221" i="1" s="1"/>
  <c r="P2220" i="1" a="1"/>
  <c r="P2220" i="1" s="1"/>
  <c r="O2220" i="1" a="1"/>
  <c r="O2220" i="1"/>
  <c r="K2221" i="1" a="1"/>
  <c r="K2221" i="1" s="1"/>
  <c r="O2222" i="1" a="1"/>
  <c r="O2222" i="1"/>
  <c r="G2219" i="1" a="1"/>
  <c r="G2219" i="1"/>
  <c r="H2224" i="1" a="1"/>
  <c r="H2224" i="1" s="1"/>
  <c r="G2224" i="1" a="1"/>
  <c r="G2224" i="1" s="1"/>
  <c r="G2225" i="1" s="1" a="1"/>
  <c r="F2224" i="1" a="1"/>
  <c r="F2224" i="1"/>
  <c r="F2225" i="1" s="1" a="1"/>
  <c r="F2225" i="1" s="1"/>
  <c r="F2222" i="1" a="1"/>
  <c r="F2222" i="1"/>
  <c r="G2220" i="1" a="1"/>
  <c r="G2220" i="1"/>
  <c r="F2221" i="1" a="1"/>
  <c r="F2221" i="1" s="1"/>
  <c r="L2219" i="1" a="1"/>
  <c r="L2219" i="1"/>
  <c r="L2220" i="1" s="1" a="1"/>
  <c r="L2220" i="1" s="1"/>
  <c r="P2219" i="1" a="1"/>
  <c r="P2219" i="1" s="1"/>
  <c r="Q2222" i="1" a="1"/>
  <c r="Q2222" i="1"/>
  <c r="G2221" i="1" a="1"/>
  <c r="G2221" i="1"/>
  <c r="N2219" i="1" a="1"/>
  <c r="N2219" i="1" s="1"/>
  <c r="M2219" i="1" a="1"/>
  <c r="M2219" i="1" s="1"/>
  <c r="M2220" i="1" s="1" a="1"/>
  <c r="M2220" i="1" s="1"/>
  <c r="K2219" i="1" a="1"/>
  <c r="K2219" i="1" s="1"/>
  <c r="J2222" i="1" a="1"/>
  <c r="J2222" i="1" s="1"/>
  <c r="I2222" i="1" a="1"/>
  <c r="I2222" i="1"/>
  <c r="I2221" i="1" a="1"/>
  <c r="I2221" i="1" s="1"/>
  <c r="K2220" i="1" a="1"/>
  <c r="K2220" i="1"/>
  <c r="Q2221" i="1" a="1"/>
  <c r="Q2221" i="1"/>
  <c r="M2221" i="1" a="1"/>
  <c r="M2221" i="1"/>
  <c r="N2220" i="1" a="1"/>
  <c r="N2220" i="1" s="1"/>
  <c r="J2219" i="1" a="1"/>
  <c r="J2219" i="1" s="1"/>
  <c r="J2220" i="1" s="1" a="1"/>
  <c r="J2220" i="1" s="1"/>
  <c r="P2222" i="1" a="1"/>
  <c r="P2222" i="1" s="1"/>
  <c r="F1661" i="1" a="1"/>
  <c r="F1661" i="1"/>
  <c r="N1654" i="1" a="1"/>
  <c r="N1654" i="1" s="1"/>
  <c r="K1660" i="1" a="1"/>
  <c r="K1660" i="1" s="1"/>
  <c r="Q1660" i="1" a="1"/>
  <c r="Q1660" i="1" s="1"/>
  <c r="P1660" i="1" a="1"/>
  <c r="P1660" i="1"/>
  <c r="O1654" i="1" a="1"/>
  <c r="O1654" i="1"/>
  <c r="O1660" i="1" a="1"/>
  <c r="O1660" i="1" s="1"/>
  <c r="N1660" i="1" a="1"/>
  <c r="N1660" i="1"/>
  <c r="M1660" i="1" a="1"/>
  <c r="M1660" i="1"/>
  <c r="L1660" i="1" a="1"/>
  <c r="L1660" i="1"/>
  <c r="G1660" i="1" a="1"/>
  <c r="G1660" i="1"/>
  <c r="I1654" i="1" a="1"/>
  <c r="I1654" i="1"/>
  <c r="J1654" i="1" a="1"/>
  <c r="J1654" i="1" s="1"/>
  <c r="Q1654" i="1" a="1"/>
  <c r="Q1654" i="1"/>
  <c r="K1654" i="1" a="1"/>
  <c r="K1654" i="1" s="1"/>
  <c r="M1654" i="1" a="1"/>
  <c r="M1654" i="1" s="1"/>
  <c r="H1654" i="1" a="1"/>
  <c r="H1654" i="1" s="1"/>
  <c r="F1654" i="1" a="1"/>
  <c r="F1654" i="1" s="1"/>
  <c r="J1660" i="1" a="1"/>
  <c r="J1660" i="1" s="1"/>
  <c r="I1660" i="1" a="1"/>
  <c r="I1660" i="1" s="1"/>
  <c r="F1660" i="1" a="1"/>
  <c r="F1660" i="1"/>
  <c r="P1654" i="1" a="1"/>
  <c r="P1654" i="1" s="1"/>
  <c r="L1654" i="1" a="1"/>
  <c r="L1654" i="1" s="1"/>
  <c r="H1660" i="1" a="1"/>
  <c r="H1660" i="1" s="1"/>
  <c r="G1654" i="1" a="1"/>
  <c r="G1654" i="1"/>
  <c r="G1661" i="1" a="1"/>
  <c r="G1661" i="1"/>
  <c r="N1647" i="1" a="1"/>
  <c r="N1647" i="1" s="1"/>
  <c r="Q1646" i="1" a="1"/>
  <c r="Q1646" i="1" s="1"/>
  <c r="O1646" i="1" a="1"/>
  <c r="O1646" i="1"/>
  <c r="O1647" i="1" a="1"/>
  <c r="O1647" i="1" s="1"/>
  <c r="P1647" i="1" a="1"/>
  <c r="P1647" i="1" s="1"/>
  <c r="F1647" i="1" a="1"/>
  <c r="F1647" i="1"/>
  <c r="I1647" i="1" a="1"/>
  <c r="I1647" i="1" s="1"/>
  <c r="L1647" i="1" a="1"/>
  <c r="L1647" i="1"/>
  <c r="J1647" i="1" a="1"/>
  <c r="J1647" i="1"/>
  <c r="P1646" i="1" a="1"/>
  <c r="P1646" i="1" s="1"/>
  <c r="H1647" i="1" a="1"/>
  <c r="H1647" i="1"/>
  <c r="M1647" i="1" a="1"/>
  <c r="M1647" i="1" s="1"/>
  <c r="Q1647" i="1" a="1"/>
  <c r="Q1647" i="1"/>
  <c r="K1647" i="1" a="1"/>
  <c r="K1647" i="1" s="1"/>
  <c r="G1647" i="1" a="1"/>
  <c r="G1647" i="1" s="1"/>
  <c r="N1646" i="1" a="1"/>
  <c r="N1646" i="1"/>
  <c r="L1646" i="1" a="1"/>
  <c r="L1646" i="1"/>
  <c r="F1646" i="1" a="1"/>
  <c r="F1646" i="1" s="1"/>
  <c r="M1646" i="1" a="1"/>
  <c r="M1646" i="1"/>
  <c r="K1646" i="1" a="1"/>
  <c r="K1646" i="1"/>
  <c r="J1646" i="1" a="1"/>
  <c r="J1646" i="1"/>
  <c r="I1646" i="1" a="1"/>
  <c r="I1646" i="1" s="1"/>
  <c r="G1646" i="1" a="1"/>
  <c r="G1646" i="1" s="1"/>
  <c r="H1646" i="1" a="1"/>
  <c r="H1646" i="1"/>
  <c r="P1643" i="1" a="1"/>
  <c r="P1643" i="1" s="1"/>
  <c r="O1643" i="1" a="1"/>
  <c r="O1643" i="1"/>
  <c r="N1643" i="1" a="1"/>
  <c r="N1643" i="1" s="1"/>
  <c r="L1643" i="1" a="1"/>
  <c r="L1643" i="1" s="1"/>
  <c r="Q1643" i="1" a="1"/>
  <c r="Q1643" i="1"/>
  <c r="M1643" i="1" a="1"/>
  <c r="M1643" i="1" s="1"/>
  <c r="P1628" i="1" a="1"/>
  <c r="P1628" i="1" s="1"/>
  <c r="O1628" i="1" a="1"/>
  <c r="O1628" i="1" s="1"/>
  <c r="N1642" i="1" a="1"/>
  <c r="N1642" i="1" s="1"/>
  <c r="O1629" i="1" a="1"/>
  <c r="O1629" i="1" s="1"/>
  <c r="J1629" i="1" a="1"/>
  <c r="J1629" i="1"/>
  <c r="F1642" i="1" a="1"/>
  <c r="F1642" i="1"/>
  <c r="H1642" i="1" a="1"/>
  <c r="H1642" i="1"/>
  <c r="K1643" i="1" a="1"/>
  <c r="K1643" i="1"/>
  <c r="Q1642" i="1" a="1"/>
  <c r="Q1642" i="1" s="1"/>
  <c r="H1643" i="1" a="1"/>
  <c r="H1643" i="1"/>
  <c r="M1629" i="1" a="1"/>
  <c r="M1629" i="1"/>
  <c r="I1629" i="1" a="1"/>
  <c r="I1629" i="1" s="1"/>
  <c r="G1629" i="1" a="1"/>
  <c r="G1629" i="1" s="1"/>
  <c r="I1642" i="1" a="1"/>
  <c r="I1642" i="1"/>
  <c r="L1642" i="1" a="1"/>
  <c r="L1642" i="1" s="1"/>
  <c r="P1629" i="1" a="1"/>
  <c r="P1629" i="1" s="1"/>
  <c r="K1629" i="1" a="1"/>
  <c r="K1629" i="1"/>
  <c r="Q1629" i="1" a="1"/>
  <c r="Q1629" i="1" s="1"/>
  <c r="N1629" i="1" a="1"/>
  <c r="N1629" i="1" s="1"/>
  <c r="L1629" i="1" a="1"/>
  <c r="L1629" i="1"/>
  <c r="F1629" i="1" a="1"/>
  <c r="F1629" i="1" s="1"/>
  <c r="M1642" i="1" a="1"/>
  <c r="M1642" i="1" s="1"/>
  <c r="Q1628" i="1" a="1"/>
  <c r="Q1628" i="1"/>
  <c r="H1629" i="1" a="1"/>
  <c r="H1629" i="1" s="1"/>
  <c r="J1643" i="1" a="1"/>
  <c r="J1643" i="1"/>
  <c r="I1643" i="1" a="1"/>
  <c r="I1643" i="1"/>
  <c r="G1643" i="1" a="1"/>
  <c r="G1643" i="1"/>
  <c r="F1643" i="1" a="1"/>
  <c r="F1643" i="1" s="1"/>
  <c r="P1642" i="1" a="1"/>
  <c r="P1642" i="1" s="1"/>
  <c r="O1642" i="1" a="1"/>
  <c r="O1642" i="1" s="1"/>
  <c r="K1642" i="1" a="1"/>
  <c r="K1642" i="1" s="1"/>
  <c r="J1642" i="1" a="1"/>
  <c r="J1642" i="1"/>
  <c r="G1642" i="1" a="1"/>
  <c r="G1642" i="1"/>
  <c r="N1624" i="1" a="1"/>
  <c r="N1624" i="1" s="1"/>
  <c r="J1627" i="1" a="1"/>
  <c r="J1627" i="1" s="1"/>
  <c r="N1623" i="1" a="1"/>
  <c r="N1623" i="1"/>
  <c r="G1627" i="1" a="1"/>
  <c r="G1627" i="1"/>
  <c r="Q1624" i="1" a="1"/>
  <c r="Q1624" i="1" s="1"/>
  <c r="I1625" i="1" a="1"/>
  <c r="I1625" i="1"/>
  <c r="Q1626" i="1" a="1"/>
  <c r="Q1626" i="1"/>
  <c r="K1625" i="1" a="1"/>
  <c r="K1625" i="1"/>
  <c r="N1625" i="1" a="1"/>
  <c r="N1625" i="1"/>
  <c r="O1624" i="1" a="1"/>
  <c r="O1624" i="1" s="1"/>
  <c r="L1627" i="1" a="1"/>
  <c r="L1627" i="1" s="1"/>
  <c r="M1623" i="1" a="1"/>
  <c r="M1623" i="1" s="1"/>
  <c r="Q1623" i="1" a="1"/>
  <c r="Q1623" i="1" s="1"/>
  <c r="M1625" i="1" a="1"/>
  <c r="M1625" i="1"/>
  <c r="N1626" i="1" a="1"/>
  <c r="N1626" i="1"/>
  <c r="H1625" i="1" a="1"/>
  <c r="H1625" i="1" s="1"/>
  <c r="M1626" i="1" a="1"/>
  <c r="M1626" i="1" s="1"/>
  <c r="P1623" i="1" a="1"/>
  <c r="P1623" i="1" s="1"/>
  <c r="F1625" i="1" a="1"/>
  <c r="F1625" i="1"/>
  <c r="J1624" i="1" a="1"/>
  <c r="J1624" i="1" s="1"/>
  <c r="G1624" i="1" a="1"/>
  <c r="G1624" i="1" s="1"/>
  <c r="L1626" i="1" a="1"/>
  <c r="L1626" i="1"/>
  <c r="H1626" i="1" a="1"/>
  <c r="H1626" i="1" s="1"/>
  <c r="N1628" i="1" a="1"/>
  <c r="N1628" i="1"/>
  <c r="O1627" i="1" a="1"/>
  <c r="O1627" i="1" s="1"/>
  <c r="J1626" i="1" a="1"/>
  <c r="J1626" i="1"/>
  <c r="M1628" i="1" a="1"/>
  <c r="M1628" i="1" s="1"/>
  <c r="G1625" i="1" a="1"/>
  <c r="G1625" i="1" s="1"/>
  <c r="O1625" i="1" a="1"/>
  <c r="O1625" i="1"/>
  <c r="I1626" i="1" a="1"/>
  <c r="I1626" i="1" s="1"/>
  <c r="L1628" i="1" a="1"/>
  <c r="L1628" i="1" s="1"/>
  <c r="K1628" i="1" a="1"/>
  <c r="K1628" i="1"/>
  <c r="K1627" i="1" a="1"/>
  <c r="K1627" i="1"/>
  <c r="O1626" i="1" a="1"/>
  <c r="O1626" i="1" s="1"/>
  <c r="M1624" i="1" a="1"/>
  <c r="M1624" i="1"/>
  <c r="F1626" i="1" a="1"/>
  <c r="F1626" i="1" s="1"/>
  <c r="J1628" i="1" a="1"/>
  <c r="J1628" i="1"/>
  <c r="I1628" i="1" a="1"/>
  <c r="I1628" i="1" s="1"/>
  <c r="H1628" i="1" a="1"/>
  <c r="H1628" i="1" s="1"/>
  <c r="L1625" i="1" a="1"/>
  <c r="L1625" i="1"/>
  <c r="G1628" i="1" a="1"/>
  <c r="G1628" i="1"/>
  <c r="L1624" i="1" a="1"/>
  <c r="L1624" i="1" s="1"/>
  <c r="P1624" i="1" a="1"/>
  <c r="P1624" i="1" s="1"/>
  <c r="F1628" i="1" a="1"/>
  <c r="F1628" i="1" s="1"/>
  <c r="H1627" i="1" a="1"/>
  <c r="H1627" i="1" s="1"/>
  <c r="H1624" i="1" a="1"/>
  <c r="H1624" i="1" s="1"/>
  <c r="Q1627" i="1" a="1"/>
  <c r="Q1627" i="1" s="1"/>
  <c r="P1627" i="1" a="1"/>
  <c r="P1627" i="1"/>
  <c r="F1627" i="1" a="1"/>
  <c r="F1627" i="1" s="1"/>
  <c r="Q1625" i="1" a="1"/>
  <c r="Q1625" i="1"/>
  <c r="O1623" i="1" a="1"/>
  <c r="O1623" i="1"/>
  <c r="L1623" i="1" a="1"/>
  <c r="L1623" i="1" s="1"/>
  <c r="G1626" i="1" a="1"/>
  <c r="G1626" i="1" s="1"/>
  <c r="P1626" i="1" a="1"/>
  <c r="P1626" i="1" s="1"/>
  <c r="N1627" i="1" a="1"/>
  <c r="N1627" i="1" s="1"/>
  <c r="M1627" i="1" a="1"/>
  <c r="M1627" i="1" s="1"/>
  <c r="K1626" i="1" a="1"/>
  <c r="K1626" i="1"/>
  <c r="P1625" i="1" a="1"/>
  <c r="P1625" i="1"/>
  <c r="I1624" i="1" a="1"/>
  <c r="I1624" i="1"/>
  <c r="I1627" i="1" a="1"/>
  <c r="I1627" i="1" s="1"/>
  <c r="J1625" i="1" a="1"/>
  <c r="J1625" i="1"/>
  <c r="F1624" i="1" a="1"/>
  <c r="F1624" i="1"/>
  <c r="K1624" i="1" a="1"/>
  <c r="K1624" i="1" s="1"/>
  <c r="H1621" i="1" a="1"/>
  <c r="H1621" i="1"/>
  <c r="O1622" i="1" a="1"/>
  <c r="O1622" i="1"/>
  <c r="I1621" i="1" a="1"/>
  <c r="I1621" i="1"/>
  <c r="O1619" i="1" a="1"/>
  <c r="O1619" i="1" s="1"/>
  <c r="N1622" i="1" a="1"/>
  <c r="N1622" i="1"/>
  <c r="P1621" i="1" a="1"/>
  <c r="P1621" i="1"/>
  <c r="K1619" i="1" a="1"/>
  <c r="K1619" i="1" s="1"/>
  <c r="G1619" i="1" a="1"/>
  <c r="G1619" i="1" s="1"/>
  <c r="L1621" i="1" a="1"/>
  <c r="L1621" i="1" s="1"/>
  <c r="M1619" i="1" a="1"/>
  <c r="M1619" i="1" s="1"/>
  <c r="F1622" i="1" a="1"/>
  <c r="F1622" i="1"/>
  <c r="K1623" i="1" a="1"/>
  <c r="K1623" i="1" s="1"/>
  <c r="J1623" i="1" a="1"/>
  <c r="J1623" i="1" s="1"/>
  <c r="K1621" i="1" a="1"/>
  <c r="K1621" i="1"/>
  <c r="N1619" i="1" a="1"/>
  <c r="N1619" i="1" s="1"/>
  <c r="F1619" i="1" a="1"/>
  <c r="F1619" i="1" s="1"/>
  <c r="H1623" i="1" a="1"/>
  <c r="H1623" i="1"/>
  <c r="G1622" i="1" a="1"/>
  <c r="G1622" i="1" s="1"/>
  <c r="P1619" i="1" a="1"/>
  <c r="P1619" i="1"/>
  <c r="P1613" i="1" a="1"/>
  <c r="P1613" i="1"/>
  <c r="G1623" i="1" a="1"/>
  <c r="G1623" i="1"/>
  <c r="Q1622" i="1" a="1"/>
  <c r="Q1622" i="1"/>
  <c r="H1622" i="1" a="1"/>
  <c r="H1622" i="1" s="1"/>
  <c r="P1622" i="1" a="1"/>
  <c r="P1622" i="1" s="1"/>
  <c r="M1622" i="1" a="1"/>
  <c r="M1622" i="1" s="1"/>
  <c r="K1622" i="1" a="1"/>
  <c r="K1622" i="1"/>
  <c r="J1622" i="1" a="1"/>
  <c r="J1622" i="1"/>
  <c r="Q1621" i="1" a="1"/>
  <c r="Q1621" i="1"/>
  <c r="J1621" i="1" a="1"/>
  <c r="J1621" i="1" s="1"/>
  <c r="N1613" i="1" a="1"/>
  <c r="N1613" i="1"/>
  <c r="I1622" i="1" a="1"/>
  <c r="I1622" i="1"/>
  <c r="J1619" i="1" a="1"/>
  <c r="J1619" i="1" s="1"/>
  <c r="Q1613" i="1" a="1"/>
  <c r="Q1613" i="1"/>
  <c r="O1621" i="1" a="1"/>
  <c r="O1621" i="1"/>
  <c r="N1621" i="1" a="1"/>
  <c r="N1621" i="1" s="1"/>
  <c r="G1621" i="1" a="1"/>
  <c r="G1621" i="1"/>
  <c r="F1621" i="1" a="1"/>
  <c r="F1621" i="1"/>
  <c r="I1619" i="1" a="1"/>
  <c r="I1619" i="1" s="1"/>
  <c r="M1613" i="1" a="1"/>
  <c r="M1613" i="1"/>
  <c r="H1619" i="1" a="1"/>
  <c r="H1619" i="1" s="1"/>
  <c r="Q1619" i="1" a="1"/>
  <c r="Q1619" i="1" s="1"/>
  <c r="L1619" i="1" a="1"/>
  <c r="L1619" i="1" s="1"/>
  <c r="M1621" i="1" a="1"/>
  <c r="M1621" i="1"/>
  <c r="I1623" i="1" a="1"/>
  <c r="I1623" i="1" s="1"/>
  <c r="F1623" i="1" a="1"/>
  <c r="F1623" i="1" s="1"/>
  <c r="L1622" i="1" a="1"/>
  <c r="L1622" i="1" s="1"/>
  <c r="O1613" i="1" a="1"/>
  <c r="O1613" i="1" s="1"/>
  <c r="M1605" i="1" a="1"/>
  <c r="M1605" i="1"/>
  <c r="J1605" i="1" a="1"/>
  <c r="J1605" i="1" s="1"/>
  <c r="L1613" i="1" a="1"/>
  <c r="L1613" i="1" s="1"/>
  <c r="K1613" i="1" a="1"/>
  <c r="K1613" i="1"/>
  <c r="G1613" i="1" a="1"/>
  <c r="G1613" i="1"/>
  <c r="H1605" i="1" a="1"/>
  <c r="H1605" i="1"/>
  <c r="J1613" i="1" a="1"/>
  <c r="J1613" i="1" s="1"/>
  <c r="H1613" i="1" a="1"/>
  <c r="H1613" i="1" s="1"/>
  <c r="I1613" i="1" a="1"/>
  <c r="I1613" i="1"/>
  <c r="F1612" i="1" a="1"/>
  <c r="F1612" i="1"/>
  <c r="G1611" i="1" a="1"/>
  <c r="G1611" i="1" s="1"/>
  <c r="F1613" i="1" a="1"/>
  <c r="F1613" i="1"/>
  <c r="L1612" i="1" a="1"/>
  <c r="L1612" i="1" s="1"/>
  <c r="P1612" i="1" a="1"/>
  <c r="P1612" i="1"/>
  <c r="O1612" i="1" a="1"/>
  <c r="O1612" i="1" s="1"/>
  <c r="M1612" i="1" a="1"/>
  <c r="M1612" i="1" s="1"/>
  <c r="P1611" i="1" a="1"/>
  <c r="P1611" i="1" s="1"/>
  <c r="K1605" i="1" a="1"/>
  <c r="K1605" i="1"/>
  <c r="N1612" i="1" a="1"/>
  <c r="N1612" i="1"/>
  <c r="Q1605" i="1" a="1"/>
  <c r="Q1605" i="1"/>
  <c r="K1612" i="1" a="1"/>
  <c r="K1612" i="1" s="1"/>
  <c r="L1611" i="1" a="1"/>
  <c r="L1611" i="1" s="1"/>
  <c r="N1605" i="1" a="1"/>
  <c r="N1605" i="1" s="1"/>
  <c r="N1611" i="1" a="1"/>
  <c r="N1611" i="1" s="1"/>
  <c r="K1611" i="1" a="1"/>
  <c r="K1611" i="1"/>
  <c r="J1611" i="1" a="1"/>
  <c r="J1611" i="1" s="1"/>
  <c r="I1611" i="1" a="1"/>
  <c r="I1611" i="1" s="1"/>
  <c r="O1605" i="1" a="1"/>
  <c r="O1605" i="1" s="1"/>
  <c r="Q1611" i="1" a="1"/>
  <c r="Q1611" i="1" s="1"/>
  <c r="H1612" i="1" a="1"/>
  <c r="H1612" i="1"/>
  <c r="Q1612" i="1" a="1"/>
  <c r="Q1612" i="1" s="1"/>
  <c r="J1612" i="1" a="1"/>
  <c r="J1612" i="1" s="1"/>
  <c r="G1612" i="1" a="1"/>
  <c r="G1612" i="1"/>
  <c r="M1611" i="1" a="1"/>
  <c r="M1611" i="1" s="1"/>
  <c r="I1605" i="1" a="1"/>
  <c r="I1605" i="1" s="1"/>
  <c r="P1605" i="1" a="1"/>
  <c r="P1605" i="1"/>
  <c r="L1605" i="1" a="1"/>
  <c r="L1605" i="1"/>
  <c r="I1612" i="1" a="1"/>
  <c r="I1612" i="1"/>
  <c r="O1611" i="1" a="1"/>
  <c r="O1611" i="1"/>
  <c r="H1611" i="1" a="1"/>
  <c r="H1611" i="1" s="1"/>
  <c r="F1611" i="1" a="1"/>
  <c r="F1611" i="1" s="1"/>
  <c r="N1596" i="1" a="1"/>
  <c r="N1596" i="1" s="1"/>
  <c r="Q1604" i="1" a="1"/>
  <c r="Q1604" i="1" s="1"/>
  <c r="Q1598" i="1" a="1"/>
  <c r="Q1598" i="1" s="1"/>
  <c r="P1596" i="1" a="1"/>
  <c r="P1596" i="1"/>
  <c r="P1604" i="1" a="1"/>
  <c r="P1604" i="1" s="1"/>
  <c r="O1604" i="1" a="1"/>
  <c r="O1604" i="1" s="1"/>
  <c r="M1604" i="1" a="1"/>
  <c r="M1604" i="1"/>
  <c r="L1604" i="1" a="1"/>
  <c r="L1604" i="1" s="1"/>
  <c r="K1604" i="1" a="1"/>
  <c r="K1604" i="1" s="1"/>
  <c r="I1604" i="1" a="1"/>
  <c r="I1604" i="1"/>
  <c r="H1604" i="1" a="1"/>
  <c r="H1604" i="1" s="1"/>
  <c r="G1598" i="1" a="1"/>
  <c r="G1598" i="1" s="1"/>
  <c r="O1596" i="1" a="1"/>
  <c r="O1596" i="1"/>
  <c r="K1598" i="1" a="1"/>
  <c r="K1598" i="1" s="1"/>
  <c r="G1604" i="1" a="1"/>
  <c r="G1604" i="1"/>
  <c r="J1596" i="1" a="1"/>
  <c r="J1596" i="1" s="1"/>
  <c r="P1598" i="1" a="1"/>
  <c r="P1598" i="1" s="1"/>
  <c r="K1596" i="1" a="1"/>
  <c r="K1596" i="1"/>
  <c r="L1596" i="1" a="1"/>
  <c r="L1596" i="1"/>
  <c r="Q1596" i="1" a="1"/>
  <c r="Q1596" i="1"/>
  <c r="H1596" i="1" a="1"/>
  <c r="H1596" i="1" s="1"/>
  <c r="G1596" i="1" a="1"/>
  <c r="G1596" i="1" s="1"/>
  <c r="F1604" i="1" a="1"/>
  <c r="F1604" i="1" s="1"/>
  <c r="H1598" i="1" a="1"/>
  <c r="H1598" i="1"/>
  <c r="M1598" i="1" a="1"/>
  <c r="M1598" i="1" s="1"/>
  <c r="O1598" i="1" a="1"/>
  <c r="O1598" i="1"/>
  <c r="F1598" i="1" a="1"/>
  <c r="F1598" i="1"/>
  <c r="I1598" i="1" a="1"/>
  <c r="I1598" i="1" s="1"/>
  <c r="N1598" i="1" a="1"/>
  <c r="N1598" i="1" s="1"/>
  <c r="G1605" i="1" a="1"/>
  <c r="G1605" i="1"/>
  <c r="L1598" i="1" a="1"/>
  <c r="L1598" i="1" s="1"/>
  <c r="F1605" i="1" a="1"/>
  <c r="F1605" i="1" s="1"/>
  <c r="N1604" i="1" a="1"/>
  <c r="N1604" i="1" s="1"/>
  <c r="J1604" i="1" a="1"/>
  <c r="J1604" i="1" s="1"/>
  <c r="I1596" i="1" a="1"/>
  <c r="I1596" i="1"/>
  <c r="J1598" i="1" a="1"/>
  <c r="J1598" i="1" s="1"/>
  <c r="M1596" i="1" a="1"/>
  <c r="M1596" i="1" s="1"/>
  <c r="P1595" i="1" a="1"/>
  <c r="P1595" i="1"/>
  <c r="O1595" i="1" a="1"/>
  <c r="O1595" i="1" s="1"/>
  <c r="F1595" i="1" a="1"/>
  <c r="F1595" i="1" s="1"/>
  <c r="N1595" i="1" a="1"/>
  <c r="N1595" i="1" s="1"/>
  <c r="L1595" i="1" a="1"/>
  <c r="L1595" i="1" s="1"/>
  <c r="K1595" i="1" a="1"/>
  <c r="K1595" i="1" s="1"/>
  <c r="J1595" i="1" a="1"/>
  <c r="J1595" i="1"/>
  <c r="H1595" i="1" a="1"/>
  <c r="H1595" i="1"/>
  <c r="G1595" i="1" a="1"/>
  <c r="G1595" i="1"/>
  <c r="M1595" i="1" a="1"/>
  <c r="M1595" i="1"/>
  <c r="I1595" i="1" a="1"/>
  <c r="I1595" i="1" s="1"/>
  <c r="F1596" i="1" a="1"/>
  <c r="F1596" i="1" s="1"/>
  <c r="Q1595" i="1" a="1"/>
  <c r="Q1595" i="1" s="1"/>
  <c r="F1582" i="1" a="1"/>
  <c r="F1582" i="1"/>
  <c r="O1581" i="1" a="1"/>
  <c r="O1581" i="1" s="1"/>
  <c r="G1578" i="1" a="1"/>
  <c r="G1578" i="1" s="1"/>
  <c r="H1581" i="1" a="1"/>
  <c r="H1581" i="1"/>
  <c r="I1580" i="1" a="1"/>
  <c r="I1580" i="1"/>
  <c r="H1579" i="1" a="1"/>
  <c r="H1579" i="1" s="1"/>
  <c r="Q1577" i="1" a="1"/>
  <c r="Q1577" i="1"/>
  <c r="G1579" i="1" a="1"/>
  <c r="G1579" i="1" s="1"/>
  <c r="G1581" i="1" a="1"/>
  <c r="G1581" i="1"/>
  <c r="Q1581" i="1" a="1"/>
  <c r="Q1581" i="1"/>
  <c r="N1581" i="1" a="1"/>
  <c r="N1581" i="1"/>
  <c r="O1580" i="1" a="1"/>
  <c r="O1580" i="1" s="1"/>
  <c r="L1581" i="1" a="1"/>
  <c r="L1581" i="1" s="1"/>
  <c r="I1581" i="1" a="1"/>
  <c r="I1581" i="1" s="1"/>
  <c r="K1579" i="1" a="1"/>
  <c r="K1579" i="1" s="1"/>
  <c r="I1578" i="1" a="1"/>
  <c r="I1578" i="1" s="1"/>
  <c r="N1580" i="1" a="1"/>
  <c r="N1580" i="1" s="1"/>
  <c r="L1580" i="1" a="1"/>
  <c r="L1580" i="1" s="1"/>
  <c r="L1579" i="1" a="1"/>
  <c r="L1579" i="1" s="1"/>
  <c r="P1579" i="1" a="1"/>
  <c r="P1579" i="1" s="1"/>
  <c r="O1579" i="1" a="1"/>
  <c r="O1579" i="1"/>
  <c r="I1579" i="1" a="1"/>
  <c r="I1579" i="1" s="1"/>
  <c r="O1578" i="1" a="1"/>
  <c r="O1578" i="1"/>
  <c r="N1578" i="1" a="1"/>
  <c r="N1578" i="1" s="1"/>
  <c r="F1578" i="1" a="1"/>
  <c r="F1578" i="1" s="1"/>
  <c r="K1581" i="1" a="1"/>
  <c r="K1581" i="1"/>
  <c r="J1579" i="1" a="1"/>
  <c r="J1579" i="1"/>
  <c r="K1578" i="1" a="1"/>
  <c r="K1578" i="1" s="1"/>
  <c r="M1578" i="1" a="1"/>
  <c r="M1578" i="1"/>
  <c r="P1577" i="1" a="1"/>
  <c r="P1577" i="1" s="1"/>
  <c r="Q1578" i="1" a="1"/>
  <c r="Q1578" i="1" s="1"/>
  <c r="F1579" i="1" a="1"/>
  <c r="F1579" i="1" s="1"/>
  <c r="F1581" i="1" a="1"/>
  <c r="F1581" i="1" s="1"/>
  <c r="J1580" i="1" a="1"/>
  <c r="J1580" i="1" s="1"/>
  <c r="N1579" i="1" a="1"/>
  <c r="N1579" i="1" s="1"/>
  <c r="M1580" i="1" a="1"/>
  <c r="M1580" i="1" s="1"/>
  <c r="F1580" i="1" a="1"/>
  <c r="F1580" i="1" s="1"/>
  <c r="K1580" i="1" a="1"/>
  <c r="K1580" i="1"/>
  <c r="G1580" i="1" a="1"/>
  <c r="G1580" i="1"/>
  <c r="L1578" i="1" a="1"/>
  <c r="L1578" i="1" s="1"/>
  <c r="P1582" i="1" a="1"/>
  <c r="P1582" i="1" s="1"/>
  <c r="I1582" i="1" a="1"/>
  <c r="I1582" i="1"/>
  <c r="H1580" i="1" a="1"/>
  <c r="H1580" i="1" s="1"/>
  <c r="P1578" i="1" a="1"/>
  <c r="P1578" i="1" s="1"/>
  <c r="M1582" i="1" a="1"/>
  <c r="M1582" i="1" s="1"/>
  <c r="Q1580" i="1" a="1"/>
  <c r="Q1580" i="1"/>
  <c r="O1577" i="1" a="1"/>
  <c r="O1577" i="1"/>
  <c r="Q1582" i="1" a="1"/>
  <c r="Q1582" i="1" s="1"/>
  <c r="Q1579" i="1" a="1"/>
  <c r="Q1579" i="1"/>
  <c r="M1581" i="1" a="1"/>
  <c r="M1581" i="1" s="1"/>
  <c r="H1578" i="1" a="1"/>
  <c r="H1578" i="1" s="1"/>
  <c r="J1582" i="1" a="1"/>
  <c r="J1582" i="1"/>
  <c r="P1581" i="1" a="1"/>
  <c r="P1581" i="1"/>
  <c r="J1581" i="1" a="1"/>
  <c r="J1581" i="1"/>
  <c r="M1579" i="1" a="1"/>
  <c r="M1579" i="1" s="1"/>
  <c r="O1582" i="1" a="1"/>
  <c r="O1582" i="1"/>
  <c r="P1580" i="1" a="1"/>
  <c r="P1580" i="1"/>
  <c r="N1582" i="1" a="1"/>
  <c r="N1582" i="1"/>
  <c r="L1582" i="1" a="1"/>
  <c r="L1582" i="1"/>
  <c r="K1582" i="1" a="1"/>
  <c r="K1582" i="1"/>
  <c r="J1578" i="1" a="1"/>
  <c r="J1578" i="1" s="1"/>
  <c r="H1582" i="1" a="1"/>
  <c r="H1582" i="1" s="1"/>
  <c r="G1582" i="1" a="1"/>
  <c r="G1582" i="1" s="1"/>
  <c r="M1577" i="1" a="1"/>
  <c r="M1577" i="1" s="1"/>
  <c r="O1576" i="1" a="1"/>
  <c r="O1576" i="1" s="1"/>
  <c r="N1577" i="1" a="1"/>
  <c r="N1577" i="1" s="1"/>
  <c r="N1572" i="1" a="1"/>
  <c r="N1572" i="1" s="1"/>
  <c r="L1577" i="1" a="1"/>
  <c r="L1577" i="1" s="1"/>
  <c r="K1577" i="1" a="1"/>
  <c r="K1577" i="1"/>
  <c r="J1577" i="1" a="1"/>
  <c r="J1577" i="1" s="1"/>
  <c r="I1577" i="1" a="1"/>
  <c r="I1577" i="1"/>
  <c r="F1577" i="1" a="1"/>
  <c r="F1577" i="1"/>
  <c r="Q1576" i="1" a="1"/>
  <c r="Q1576" i="1"/>
  <c r="P1574" i="1" a="1"/>
  <c r="P1574" i="1"/>
  <c r="N1576" i="1" a="1"/>
  <c r="N1576" i="1" s="1"/>
  <c r="P1576" i="1" a="1"/>
  <c r="P1576" i="1" s="1"/>
  <c r="M1576" i="1" a="1"/>
  <c r="M1576" i="1" s="1"/>
  <c r="O1575" i="1" a="1"/>
  <c r="O1575" i="1"/>
  <c r="L1576" i="1" a="1"/>
  <c r="L1576" i="1"/>
  <c r="H1576" i="1" a="1"/>
  <c r="H1576" i="1" s="1"/>
  <c r="G1575" i="1" a="1"/>
  <c r="G1575" i="1"/>
  <c r="K1576" i="1" a="1"/>
  <c r="K1576" i="1" s="1"/>
  <c r="G1576" i="1" a="1"/>
  <c r="G1576" i="1" s="1"/>
  <c r="K1572" i="1" a="1"/>
  <c r="K1572" i="1" s="1"/>
  <c r="M1574" i="1" a="1"/>
  <c r="M1574" i="1"/>
  <c r="J1574" i="1" a="1"/>
  <c r="J1574" i="1"/>
  <c r="L1572" i="1" a="1"/>
  <c r="L1572" i="1" s="1"/>
  <c r="I1572" i="1" a="1"/>
  <c r="I1572" i="1" s="1"/>
  <c r="J1576" i="1" a="1"/>
  <c r="J1576" i="1"/>
  <c r="F1576" i="1" a="1"/>
  <c r="F1576" i="1" s="1"/>
  <c r="I1575" i="1" a="1"/>
  <c r="I1575" i="1" s="1"/>
  <c r="F1574" i="1" a="1"/>
  <c r="F1574" i="1" s="1"/>
  <c r="J1572" i="1" a="1"/>
  <c r="J1572" i="1" s="1"/>
  <c r="P1572" i="1" a="1"/>
  <c r="P1572" i="1"/>
  <c r="L1574" i="1" a="1"/>
  <c r="L1574" i="1" s="1"/>
  <c r="I1576" i="1" a="1"/>
  <c r="I1576" i="1"/>
  <c r="N1575" i="1" a="1"/>
  <c r="N1575" i="1" s="1"/>
  <c r="H1574" i="1" a="1"/>
  <c r="H1574" i="1" s="1"/>
  <c r="M1575" i="1" a="1"/>
  <c r="M1575" i="1"/>
  <c r="N1574" i="1" a="1"/>
  <c r="N1574" i="1" s="1"/>
  <c r="H1577" i="1" a="1"/>
  <c r="H1577" i="1" s="1"/>
  <c r="G1577" i="1" a="1"/>
  <c r="G1577" i="1"/>
  <c r="Q1575" i="1" a="1"/>
  <c r="Q1575" i="1" s="1"/>
  <c r="O1574" i="1" a="1"/>
  <c r="O1574" i="1" s="1"/>
  <c r="P1575" i="1" a="1"/>
  <c r="P1575" i="1"/>
  <c r="H1575" i="1" a="1"/>
  <c r="H1575" i="1"/>
  <c r="J1575" i="1" a="1"/>
  <c r="J1575" i="1"/>
  <c r="O1572" i="1" a="1"/>
  <c r="O1572" i="1" s="1"/>
  <c r="Q1574" i="1" a="1"/>
  <c r="Q1574" i="1" s="1"/>
  <c r="K1574" i="1" a="1"/>
  <c r="K1574" i="1"/>
  <c r="F1572" i="1" a="1"/>
  <c r="F1572" i="1"/>
  <c r="I1574" i="1" a="1"/>
  <c r="I1574" i="1"/>
  <c r="H1572" i="1" a="1"/>
  <c r="H1572" i="1"/>
  <c r="Q1572" i="1" a="1"/>
  <c r="Q1572" i="1"/>
  <c r="L1575" i="1" a="1"/>
  <c r="L1575" i="1" s="1"/>
  <c r="F1575" i="1" a="1"/>
  <c r="F1575" i="1" s="1"/>
  <c r="M1572" i="1" a="1"/>
  <c r="M1572" i="1" s="1"/>
  <c r="K1575" i="1" a="1"/>
  <c r="K1575" i="1" s="1"/>
  <c r="G1574" i="1" a="1"/>
  <c r="G1574" i="1" s="1"/>
  <c r="G1572" i="1" a="1"/>
  <c r="G1572" i="1" s="1"/>
  <c r="I1565" i="1" a="1"/>
  <c r="I1565" i="1" s="1"/>
  <c r="I1566" i="1" a="1"/>
  <c r="I1566" i="1"/>
  <c r="M1564" i="1" a="1"/>
  <c r="M1564" i="1"/>
  <c r="N1565" i="1" a="1"/>
  <c r="N1565" i="1" s="1"/>
  <c r="J1565" i="1" a="1"/>
  <c r="J1565" i="1" s="1"/>
  <c r="G1564" i="1" a="1"/>
  <c r="G1564" i="1"/>
  <c r="F1566" i="1" a="1"/>
  <c r="F1566" i="1"/>
  <c r="N1566" i="1" a="1"/>
  <c r="N1566" i="1" s="1"/>
  <c r="L1566" i="1" a="1"/>
  <c r="L1566" i="1" s="1"/>
  <c r="H1566" i="1" a="1"/>
  <c r="H1566" i="1" s="1"/>
  <c r="H1565" i="1" a="1"/>
  <c r="H1565" i="1"/>
  <c r="M1565" i="1" a="1"/>
  <c r="M1565" i="1" s="1"/>
  <c r="K1565" i="1" a="1"/>
  <c r="K1565" i="1"/>
  <c r="G1566" i="1" a="1"/>
  <c r="G1566" i="1"/>
  <c r="Q1566" i="1" a="1"/>
  <c r="Q1566" i="1" s="1"/>
  <c r="N1564" i="1" a="1"/>
  <c r="N1564" i="1"/>
  <c r="O1566" i="1" a="1"/>
  <c r="O1566" i="1"/>
  <c r="M1566" i="1" a="1"/>
  <c r="M1566" i="1" s="1"/>
  <c r="K1566" i="1" a="1"/>
  <c r="K1566" i="1"/>
  <c r="J1566" i="1" a="1"/>
  <c r="J1566" i="1" s="1"/>
  <c r="P1565" i="1" a="1"/>
  <c r="P1565" i="1" s="1"/>
  <c r="O1565" i="1" a="1"/>
  <c r="O1565" i="1" s="1"/>
  <c r="L1565" i="1" a="1"/>
  <c r="L1565" i="1" s="1"/>
  <c r="K1564" i="1" a="1"/>
  <c r="K1564" i="1" s="1"/>
  <c r="I1564" i="1" a="1"/>
  <c r="I1564" i="1"/>
  <c r="H1564" i="1" a="1"/>
  <c r="H1564" i="1" s="1"/>
  <c r="J1564" i="1" a="1"/>
  <c r="J1564" i="1" s="1"/>
  <c r="Q1565" i="1" a="1"/>
  <c r="Q1565" i="1" s="1"/>
  <c r="G1565" i="1" a="1"/>
  <c r="G1565" i="1"/>
  <c r="Q1564" i="1" a="1"/>
  <c r="Q1564" i="1" s="1"/>
  <c r="O1564" i="1" a="1"/>
  <c r="O1564" i="1"/>
  <c r="F1565" i="1" a="1"/>
  <c r="F1565" i="1"/>
  <c r="P1564" i="1" a="1"/>
  <c r="P1564" i="1" s="1"/>
  <c r="L1564" i="1" a="1"/>
  <c r="L1564" i="1"/>
  <c r="F1564" i="1" a="1"/>
  <c r="F1564" i="1" s="1"/>
  <c r="P1566" i="1" a="1"/>
  <c r="P1566" i="1" s="1"/>
  <c r="N1551" i="1" a="1"/>
  <c r="N1551" i="1" s="1"/>
  <c r="Q1551" i="1" a="1"/>
  <c r="Q1551" i="1"/>
  <c r="L1551" i="1" a="1"/>
  <c r="L1551" i="1"/>
  <c r="O1551" i="1" a="1"/>
  <c r="O1551" i="1" s="1"/>
  <c r="H1557" i="1" a="1"/>
  <c r="H1557" i="1" s="1"/>
  <c r="O1557" i="1" a="1"/>
  <c r="O1557" i="1" s="1"/>
  <c r="O1558" i="1" a="1"/>
  <c r="O1558" i="1"/>
  <c r="L1558" i="1" a="1"/>
  <c r="L1558" i="1" s="1"/>
  <c r="I1558" i="1" a="1"/>
  <c r="I1558" i="1"/>
  <c r="G1558" i="1" a="1"/>
  <c r="G1558" i="1"/>
  <c r="J1558" i="1" a="1"/>
  <c r="J1558" i="1" s="1"/>
  <c r="M1557" i="1" a="1"/>
  <c r="M1557" i="1"/>
  <c r="P1551" i="1" a="1"/>
  <c r="P1551" i="1"/>
  <c r="L1557" i="1" a="1"/>
  <c r="L1557" i="1" s="1"/>
  <c r="G1557" i="1" a="1"/>
  <c r="G1557" i="1" s="1"/>
  <c r="N1557" i="1" a="1"/>
  <c r="N1557" i="1" s="1"/>
  <c r="Q1558" i="1" a="1"/>
  <c r="Q1558" i="1"/>
  <c r="P1558" i="1" a="1"/>
  <c r="P1558" i="1"/>
  <c r="N1558" i="1" a="1"/>
  <c r="N1558" i="1"/>
  <c r="M1558" i="1" a="1"/>
  <c r="M1558" i="1"/>
  <c r="K1558" i="1" a="1"/>
  <c r="K1558" i="1" s="1"/>
  <c r="P1557" i="1" a="1"/>
  <c r="P1557" i="1"/>
  <c r="F1557" i="1" a="1"/>
  <c r="F1557" i="1"/>
  <c r="H1558" i="1" a="1"/>
  <c r="H1558" i="1" s="1"/>
  <c r="F1558" i="1" a="1"/>
  <c r="F1558" i="1" s="1"/>
  <c r="M1551" i="1" a="1"/>
  <c r="M1551" i="1"/>
  <c r="Q1557" i="1" a="1"/>
  <c r="Q1557" i="1" s="1"/>
  <c r="K1557" i="1" a="1"/>
  <c r="K1557" i="1"/>
  <c r="J1557" i="1" a="1"/>
  <c r="J1557" i="1" s="1"/>
  <c r="I1557" i="1" a="1"/>
  <c r="I1557" i="1"/>
  <c r="N1549" i="1" a="1"/>
  <c r="N1549" i="1" s="1"/>
  <c r="J1549" i="1" a="1"/>
  <c r="J1549" i="1"/>
  <c r="O1548" i="1" a="1"/>
  <c r="O1548" i="1" s="1"/>
  <c r="K1548" i="1" a="1"/>
  <c r="K1548" i="1"/>
  <c r="P1548" i="1" a="1"/>
  <c r="P1548" i="1" s="1"/>
  <c r="F1549" i="1" a="1"/>
  <c r="F1549" i="1"/>
  <c r="Q1548" i="1" a="1"/>
  <c r="Q1548" i="1"/>
  <c r="J1548" i="1" a="1"/>
  <c r="J1548" i="1" s="1"/>
  <c r="Q1531" i="1" a="1"/>
  <c r="Q1531" i="1" s="1"/>
  <c r="L1549" i="1" a="1"/>
  <c r="L1549" i="1"/>
  <c r="F1548" i="1" a="1"/>
  <c r="F1548" i="1" s="1"/>
  <c r="I1548" i="1" a="1"/>
  <c r="I1548" i="1" s="1"/>
  <c r="I1551" i="1" a="1"/>
  <c r="I1551" i="1"/>
  <c r="G1549" i="1" a="1"/>
  <c r="G1549" i="1" s="1"/>
  <c r="K1551" i="1" a="1"/>
  <c r="K1551" i="1"/>
  <c r="J1551" i="1" a="1"/>
  <c r="J1551" i="1" s="1"/>
  <c r="I1549" i="1" a="1"/>
  <c r="I1549" i="1"/>
  <c r="H1549" i="1" a="1"/>
  <c r="H1549" i="1"/>
  <c r="H1548" i="1" a="1"/>
  <c r="H1548" i="1"/>
  <c r="H1551" i="1" a="1"/>
  <c r="H1551" i="1" s="1"/>
  <c r="M1549" i="1" a="1"/>
  <c r="M1549" i="1"/>
  <c r="G1551" i="1" a="1"/>
  <c r="G1551" i="1"/>
  <c r="Q1549" i="1" a="1"/>
  <c r="Q1549" i="1" s="1"/>
  <c r="L1548" i="1" a="1"/>
  <c r="L1548" i="1"/>
  <c r="F1551" i="1" a="1"/>
  <c r="F1551" i="1"/>
  <c r="P1531" i="1" a="1"/>
  <c r="P1531" i="1" s="1"/>
  <c r="P1549" i="1" a="1"/>
  <c r="P1549" i="1" s="1"/>
  <c r="G1548" i="1" a="1"/>
  <c r="G1548" i="1"/>
  <c r="N1548" i="1" a="1"/>
  <c r="N1548" i="1" s="1"/>
  <c r="O1549" i="1" a="1"/>
  <c r="O1549" i="1" s="1"/>
  <c r="K1549" i="1" a="1"/>
  <c r="K1549" i="1" s="1"/>
  <c r="M1548" i="1" a="1"/>
  <c r="M1548" i="1" s="1"/>
  <c r="M1529" i="1" a="1"/>
  <c r="M1529" i="1" s="1"/>
  <c r="I1529" i="1" a="1"/>
  <c r="I1529" i="1" s="1"/>
  <c r="P1530" i="1" a="1"/>
  <c r="P1530" i="1"/>
  <c r="J1529" i="1" a="1"/>
  <c r="J1529" i="1" s="1"/>
  <c r="N1529" i="1" a="1"/>
  <c r="N1529" i="1" s="1"/>
  <c r="O1530" i="1" a="1"/>
  <c r="O1530" i="1"/>
  <c r="K1528" i="1" a="1"/>
  <c r="K1528" i="1"/>
  <c r="N1527" i="1" a="1"/>
  <c r="N1527" i="1"/>
  <c r="N1528" i="1" a="1"/>
  <c r="N1528" i="1" s="1"/>
  <c r="L1530" i="1" a="1"/>
  <c r="L1530" i="1" s="1"/>
  <c r="Q1529" i="1" a="1"/>
  <c r="Q1529" i="1"/>
  <c r="G1531" i="1" a="1"/>
  <c r="G1531" i="1" s="1"/>
  <c r="I1530" i="1" a="1"/>
  <c r="I1530" i="1" s="1"/>
  <c r="N1530" i="1" a="1"/>
  <c r="N1530" i="1" s="1"/>
  <c r="G1530" i="1" a="1"/>
  <c r="G1530" i="1"/>
  <c r="Q1528" i="1" a="1"/>
  <c r="Q1528" i="1" s="1"/>
  <c r="H1527" i="1" a="1"/>
  <c r="H1527" i="1"/>
  <c r="O1528" i="1" a="1"/>
  <c r="O1528" i="1"/>
  <c r="I1528" i="1" a="1"/>
  <c r="I1528" i="1" s="1"/>
  <c r="M1527" i="1" a="1"/>
  <c r="M1527" i="1"/>
  <c r="G1527" i="1" a="1"/>
  <c r="G1527" i="1" s="1"/>
  <c r="F1528" i="1" a="1"/>
  <c r="F1528" i="1" s="1"/>
  <c r="F1531" i="1" a="1"/>
  <c r="F1531" i="1"/>
  <c r="Q1530" i="1" a="1"/>
  <c r="Q1530" i="1"/>
  <c r="M1530" i="1" a="1"/>
  <c r="M1530" i="1"/>
  <c r="O1526" i="1" a="1"/>
  <c r="O1526" i="1"/>
  <c r="K1530" i="1" a="1"/>
  <c r="K1530" i="1"/>
  <c r="P1528" i="1" a="1"/>
  <c r="P1528" i="1" s="1"/>
  <c r="J1530" i="1" a="1"/>
  <c r="J1530" i="1" s="1"/>
  <c r="J1528" i="1" a="1"/>
  <c r="J1528" i="1"/>
  <c r="H1530" i="1" a="1"/>
  <c r="H1530" i="1"/>
  <c r="P1529" i="1" a="1"/>
  <c r="P1529" i="1"/>
  <c r="H1529" i="1" a="1"/>
  <c r="H1529" i="1" s="1"/>
  <c r="G1529" i="1" a="1"/>
  <c r="G1529" i="1"/>
  <c r="O1527" i="1" a="1"/>
  <c r="O1527" i="1" s="1"/>
  <c r="Q1526" i="1" a="1"/>
  <c r="Q1526" i="1" s="1"/>
  <c r="J1527" i="1" a="1"/>
  <c r="J1527" i="1" s="1"/>
  <c r="I1527" i="1" a="1"/>
  <c r="I1527" i="1"/>
  <c r="M1528" i="1" a="1"/>
  <c r="M1528" i="1"/>
  <c r="P1527" i="1" a="1"/>
  <c r="P1527" i="1"/>
  <c r="L1528" i="1" a="1"/>
  <c r="L1528" i="1"/>
  <c r="K1529" i="1" a="1"/>
  <c r="K1529" i="1" s="1"/>
  <c r="H1528" i="1" a="1"/>
  <c r="H1528" i="1"/>
  <c r="O1529" i="1" a="1"/>
  <c r="O1529" i="1"/>
  <c r="O1531" i="1" a="1"/>
  <c r="O1531" i="1"/>
  <c r="N1531" i="1" a="1"/>
  <c r="N1531" i="1" s="1"/>
  <c r="M1531" i="1" a="1"/>
  <c r="M1531" i="1" s="1"/>
  <c r="L1531" i="1" a="1"/>
  <c r="L1531" i="1"/>
  <c r="F1530" i="1" a="1"/>
  <c r="F1530" i="1" s="1"/>
  <c r="L1529" i="1" a="1"/>
  <c r="L1529" i="1"/>
  <c r="K1531" i="1" a="1"/>
  <c r="K1531" i="1" s="1"/>
  <c r="J1531" i="1" a="1"/>
  <c r="J1531" i="1" s="1"/>
  <c r="G1528" i="1" a="1"/>
  <c r="G1528" i="1"/>
  <c r="Q1527" i="1" a="1"/>
  <c r="Q1527" i="1"/>
  <c r="L1527" i="1" a="1"/>
  <c r="L1527" i="1"/>
  <c r="M1526" i="1" a="1"/>
  <c r="M1526" i="1"/>
  <c r="K1527" i="1" a="1"/>
  <c r="K1527" i="1" s="1"/>
  <c r="F1527" i="1" a="1"/>
  <c r="F1527" i="1" s="1"/>
  <c r="N1526" i="1" a="1"/>
  <c r="N1526" i="1"/>
  <c r="P1526" i="1" a="1"/>
  <c r="P1526" i="1"/>
  <c r="L1526" i="1" a="1"/>
  <c r="L1526" i="1" s="1"/>
  <c r="I1531" i="1" a="1"/>
  <c r="I1531" i="1"/>
  <c r="F1529" i="1" a="1"/>
  <c r="F1529" i="1" s="1"/>
  <c r="H1531" i="1" a="1"/>
  <c r="H1531" i="1" s="1"/>
  <c r="N1522" i="1" a="1"/>
  <c r="N1522" i="1"/>
  <c r="L1524" i="1" a="1"/>
  <c r="L1524" i="1" s="1"/>
  <c r="J1526" i="1" a="1"/>
  <c r="J1526" i="1" s="1"/>
  <c r="G1526" i="1" a="1"/>
  <c r="G1526" i="1"/>
  <c r="M1523" i="1" a="1"/>
  <c r="M1523" i="1"/>
  <c r="K1526" i="1" a="1"/>
  <c r="K1526" i="1"/>
  <c r="F1524" i="1" a="1"/>
  <c r="F1524" i="1"/>
  <c r="K1522" i="1" a="1"/>
  <c r="K1522" i="1" s="1"/>
  <c r="I1526" i="1" a="1"/>
  <c r="I1526" i="1"/>
  <c r="J1525" i="1" a="1"/>
  <c r="J1525" i="1" s="1"/>
  <c r="P1524" i="1" a="1"/>
  <c r="P1524" i="1" s="1"/>
  <c r="M1522" i="1" a="1"/>
  <c r="M1522" i="1"/>
  <c r="K1521" i="1" a="1"/>
  <c r="K1521" i="1" s="1"/>
  <c r="G1525" i="1" a="1"/>
  <c r="G1525" i="1"/>
  <c r="M1524" i="1" a="1"/>
  <c r="M1524" i="1"/>
  <c r="P1521" i="1" a="1"/>
  <c r="P1521" i="1" s="1"/>
  <c r="N1521" i="1" a="1"/>
  <c r="N1521" i="1"/>
  <c r="F1526" i="1" a="1"/>
  <c r="F1526" i="1"/>
  <c r="Q1525" i="1" a="1"/>
  <c r="Q1525" i="1" s="1"/>
  <c r="K1523" i="1" a="1"/>
  <c r="K1523" i="1" s="1"/>
  <c r="H1522" i="1" a="1"/>
  <c r="H1522" i="1"/>
  <c r="O1521" i="1" a="1"/>
  <c r="O1521" i="1" s="1"/>
  <c r="M1521" i="1" a="1"/>
  <c r="M1521" i="1"/>
  <c r="I1521" i="1" a="1"/>
  <c r="I1521" i="1" s="1"/>
  <c r="P1525" i="1" a="1"/>
  <c r="P1525" i="1" s="1"/>
  <c r="I1524" i="1" a="1"/>
  <c r="I1524" i="1"/>
  <c r="J1522" i="1" a="1"/>
  <c r="J1522" i="1"/>
  <c r="O1524" i="1" a="1"/>
  <c r="O1524" i="1" s="1"/>
  <c r="G1524" i="1" a="1"/>
  <c r="G1524" i="1" s="1"/>
  <c r="F1523" i="1" a="1"/>
  <c r="F1523" i="1" s="1"/>
  <c r="P1522" i="1" a="1"/>
  <c r="P1522" i="1" s="1"/>
  <c r="Q1523" i="1" a="1"/>
  <c r="Q1523" i="1" s="1"/>
  <c r="P1523" i="1" a="1"/>
  <c r="P1523" i="1"/>
  <c r="H1523" i="1" a="1"/>
  <c r="H1523" i="1"/>
  <c r="O1525" i="1" a="1"/>
  <c r="O1525" i="1"/>
  <c r="M1525" i="1" a="1"/>
  <c r="M1525" i="1"/>
  <c r="O1522" i="1" a="1"/>
  <c r="O1522" i="1"/>
  <c r="F1525" i="1" a="1"/>
  <c r="F1525" i="1"/>
  <c r="Q1524" i="1" a="1"/>
  <c r="Q1524" i="1" s="1"/>
  <c r="K1524" i="1" a="1"/>
  <c r="K1524" i="1"/>
  <c r="H1521" i="1" a="1"/>
  <c r="H1521" i="1"/>
  <c r="J1524" i="1" a="1"/>
  <c r="J1524" i="1" s="1"/>
  <c r="H1524" i="1" a="1"/>
  <c r="H1524" i="1"/>
  <c r="O1523" i="1" a="1"/>
  <c r="O1523" i="1"/>
  <c r="L1522" i="1" a="1"/>
  <c r="L1522" i="1" s="1"/>
  <c r="J1521" i="1" a="1"/>
  <c r="J1521" i="1"/>
  <c r="G1522" i="1" a="1"/>
  <c r="G1522" i="1"/>
  <c r="I1522" i="1" a="1"/>
  <c r="I1522" i="1" s="1"/>
  <c r="Q1521" i="1" a="1"/>
  <c r="Q1521" i="1" s="1"/>
  <c r="L1521" i="1" a="1"/>
  <c r="L1521" i="1"/>
  <c r="G1523" i="1" a="1"/>
  <c r="G1523" i="1"/>
  <c r="H1526" i="1" a="1"/>
  <c r="H1526" i="1" s="1"/>
  <c r="N1525" i="1" a="1"/>
  <c r="N1525" i="1" s="1"/>
  <c r="L1525" i="1" a="1"/>
  <c r="L1525" i="1" s="1"/>
  <c r="K1525" i="1" a="1"/>
  <c r="K1525" i="1" s="1"/>
  <c r="I1525" i="1" a="1"/>
  <c r="I1525" i="1" s="1"/>
  <c r="H1525" i="1" a="1"/>
  <c r="H1525" i="1" s="1"/>
  <c r="N1523" i="1" a="1"/>
  <c r="N1523" i="1" s="1"/>
  <c r="I1523" i="1" a="1"/>
  <c r="I1523" i="1" s="1"/>
  <c r="N1524" i="1" a="1"/>
  <c r="N1524" i="1"/>
  <c r="Q1522" i="1" a="1"/>
  <c r="Q1522" i="1" s="1"/>
  <c r="F1522" i="1" a="1"/>
  <c r="F1522" i="1" s="1"/>
  <c r="J1523" i="1" a="1"/>
  <c r="J1523" i="1"/>
  <c r="L1523" i="1" a="1"/>
  <c r="L1523" i="1"/>
  <c r="Q1519" i="1" a="1"/>
  <c r="Q1519" i="1"/>
  <c r="F1519" i="1" a="1"/>
  <c r="F1519" i="1"/>
  <c r="M1517" i="1" a="1"/>
  <c r="M1517" i="1" s="1"/>
  <c r="P1519" i="1" a="1"/>
  <c r="P1519" i="1" s="1"/>
  <c r="O1519" i="1" a="1"/>
  <c r="O1519" i="1" s="1"/>
  <c r="M1519" i="1" a="1"/>
  <c r="M1519" i="1"/>
  <c r="J1515" i="1" a="1"/>
  <c r="J1515" i="1" s="1"/>
  <c r="L1519" i="1" a="1"/>
  <c r="L1519" i="1" s="1"/>
  <c r="Q1517" i="1" a="1"/>
  <c r="Q1517" i="1"/>
  <c r="H1517" i="1" a="1"/>
  <c r="H1517" i="1"/>
  <c r="J1516" i="1" a="1"/>
  <c r="J1516" i="1" s="1"/>
  <c r="P1516" i="1" a="1"/>
  <c r="P1516" i="1"/>
  <c r="P1515" i="1" a="1"/>
  <c r="P1515" i="1"/>
  <c r="I1516" i="1" a="1"/>
  <c r="I1516" i="1" s="1"/>
  <c r="O1520" i="1" a="1"/>
  <c r="O1520" i="1"/>
  <c r="I1515" i="1" a="1"/>
  <c r="I1515" i="1"/>
  <c r="L1515" i="1" a="1"/>
  <c r="L1515" i="1" s="1"/>
  <c r="I1517" i="1" a="1"/>
  <c r="I1517" i="1"/>
  <c r="O1515" i="1" a="1"/>
  <c r="O1515" i="1"/>
  <c r="M1520" i="1" a="1"/>
  <c r="M1520" i="1" s="1"/>
  <c r="K1520" i="1" a="1"/>
  <c r="K1520" i="1"/>
  <c r="I1520" i="1" a="1"/>
  <c r="I1520" i="1" s="1"/>
  <c r="G1520" i="1" a="1"/>
  <c r="G1520" i="1" s="1"/>
  <c r="K1517" i="1" a="1"/>
  <c r="K1517" i="1"/>
  <c r="N1515" i="1" a="1"/>
  <c r="N1515" i="1"/>
  <c r="L1517" i="1" a="1"/>
  <c r="L1517" i="1" s="1"/>
  <c r="G1519" i="1" a="1"/>
  <c r="G1519" i="1"/>
  <c r="G1517" i="1" a="1"/>
  <c r="G1517" i="1"/>
  <c r="L1516" i="1" a="1"/>
  <c r="L1516" i="1"/>
  <c r="F1517" i="1" a="1"/>
  <c r="F1517" i="1" s="1"/>
  <c r="M1516" i="1" a="1"/>
  <c r="M1516" i="1" s="1"/>
  <c r="K1519" i="1" a="1"/>
  <c r="K1519" i="1" s="1"/>
  <c r="H1519" i="1" a="1"/>
  <c r="H1519" i="1"/>
  <c r="P1517" i="1" a="1"/>
  <c r="P1517" i="1" s="1"/>
  <c r="H1516" i="1" a="1"/>
  <c r="H1516" i="1"/>
  <c r="O1517" i="1" a="1"/>
  <c r="O1517" i="1"/>
  <c r="Q1516" i="1" a="1"/>
  <c r="Q1516" i="1" s="1"/>
  <c r="N1519" i="1" a="1"/>
  <c r="N1519" i="1" s="1"/>
  <c r="N1517" i="1" a="1"/>
  <c r="N1517" i="1"/>
  <c r="J1517" i="1" a="1"/>
  <c r="J1517" i="1"/>
  <c r="K1515" i="1" a="1"/>
  <c r="K1515" i="1" s="1"/>
  <c r="F1516" i="1" a="1"/>
  <c r="F1516" i="1"/>
  <c r="L1520" i="1" a="1"/>
  <c r="L1520" i="1"/>
  <c r="G1521" i="1" a="1"/>
  <c r="G1521" i="1" s="1"/>
  <c r="F1521" i="1" a="1"/>
  <c r="F1521" i="1" s="1"/>
  <c r="P1520" i="1" a="1"/>
  <c r="P1520" i="1"/>
  <c r="H1520" i="1" a="1"/>
  <c r="H1520" i="1"/>
  <c r="K1516" i="1" a="1"/>
  <c r="K1516" i="1" s="1"/>
  <c r="Q1515" i="1" a="1"/>
  <c r="Q1515" i="1" s="1"/>
  <c r="O1516" i="1" a="1"/>
  <c r="O1516" i="1" s="1"/>
  <c r="I1519" i="1" a="1"/>
  <c r="I1519" i="1"/>
  <c r="N1516" i="1" a="1"/>
  <c r="N1516" i="1"/>
  <c r="Q1520" i="1" a="1"/>
  <c r="Q1520" i="1" s="1"/>
  <c r="J1519" i="1" a="1"/>
  <c r="J1519" i="1"/>
  <c r="N1520" i="1" a="1"/>
  <c r="N1520" i="1"/>
  <c r="J1520" i="1" a="1"/>
  <c r="J1520" i="1" s="1"/>
  <c r="F1520" i="1" a="1"/>
  <c r="F1520" i="1"/>
  <c r="M1515" i="1" a="1"/>
  <c r="M1515" i="1"/>
  <c r="G1516" i="1" a="1"/>
  <c r="G1516" i="1" s="1"/>
  <c r="Q1514" i="1" a="1"/>
  <c r="Q1514" i="1"/>
  <c r="O1514" i="1" a="1"/>
  <c r="O1514" i="1" s="1"/>
  <c r="L1513" i="1" a="1"/>
  <c r="L1513" i="1"/>
  <c r="M1514" i="1" a="1"/>
  <c r="M1514" i="1"/>
  <c r="Q1507" i="1" a="1"/>
  <c r="Q1507" i="1"/>
  <c r="K1513" i="1" a="1"/>
  <c r="K1513" i="1" s="1"/>
  <c r="F1514" i="1" a="1"/>
  <c r="F1514" i="1"/>
  <c r="M1513" i="1" a="1"/>
  <c r="M1513" i="1" s="1"/>
  <c r="P1514" i="1" a="1"/>
  <c r="P1514" i="1"/>
  <c r="H1515" i="1" a="1"/>
  <c r="H1515" i="1"/>
  <c r="F1515" i="1" a="1"/>
  <c r="F1515" i="1"/>
  <c r="N1514" i="1" a="1"/>
  <c r="N1514" i="1"/>
  <c r="J1514" i="1" a="1"/>
  <c r="J1514" i="1"/>
  <c r="P1507" i="1" a="1"/>
  <c r="P1507" i="1" s="1"/>
  <c r="P1513" i="1" a="1"/>
  <c r="P1513" i="1"/>
  <c r="K1514" i="1" a="1"/>
  <c r="K1514" i="1"/>
  <c r="G1515" i="1" a="1"/>
  <c r="G1515" i="1"/>
  <c r="G1513" i="1" a="1"/>
  <c r="G1513" i="1"/>
  <c r="L1514" i="1" a="1"/>
  <c r="L1514" i="1" s="1"/>
  <c r="G1514" i="1" a="1"/>
  <c r="G1514" i="1" s="1"/>
  <c r="H1513" i="1" a="1"/>
  <c r="H1513" i="1" s="1"/>
  <c r="N1507" i="1" a="1"/>
  <c r="N1507" i="1"/>
  <c r="M1507" i="1" a="1"/>
  <c r="M1507" i="1" s="1"/>
  <c r="I1514" i="1" a="1"/>
  <c r="I1514" i="1"/>
  <c r="H1514" i="1" a="1"/>
  <c r="H1514" i="1"/>
  <c r="Q1513" i="1" a="1"/>
  <c r="Q1513" i="1"/>
  <c r="O1513" i="1" a="1"/>
  <c r="O1513" i="1" s="1"/>
  <c r="I1513" i="1" a="1"/>
  <c r="I1513" i="1" s="1"/>
  <c r="J1513" i="1" a="1"/>
  <c r="J1513" i="1" s="1"/>
  <c r="O1507" i="1" a="1"/>
  <c r="O1507" i="1"/>
  <c r="F1513" i="1" a="1"/>
  <c r="F1513" i="1" s="1"/>
  <c r="N1513" i="1" a="1"/>
  <c r="N1513" i="1" s="1"/>
  <c r="G1502" i="1" a="1"/>
  <c r="G1502" i="1"/>
  <c r="H1505" i="1" a="1"/>
  <c r="H1505" i="1"/>
  <c r="P1504" i="1" a="1"/>
  <c r="P1504" i="1" s="1"/>
  <c r="M1504" i="1" a="1"/>
  <c r="M1504" i="1" s="1"/>
  <c r="F1504" i="1" a="1"/>
  <c r="F1504" i="1"/>
  <c r="I1502" i="1" a="1"/>
  <c r="I1502" i="1"/>
  <c r="N1502" i="1" a="1"/>
  <c r="N1502" i="1"/>
  <c r="L1506" i="1" a="1"/>
  <c r="L1506" i="1"/>
  <c r="J1506" i="1" a="1"/>
  <c r="J1506" i="1"/>
  <c r="K1504" i="1" a="1"/>
  <c r="K1504" i="1" s="1"/>
  <c r="O1504" i="1" a="1"/>
  <c r="O1504" i="1" s="1"/>
  <c r="K1502" i="1" a="1"/>
  <c r="K1502" i="1" s="1"/>
  <c r="J1502" i="1" a="1"/>
  <c r="J1502" i="1"/>
  <c r="L1504" i="1" a="1"/>
  <c r="L1504" i="1"/>
  <c r="N1505" i="1" a="1"/>
  <c r="N1505" i="1"/>
  <c r="O1502" i="1" a="1"/>
  <c r="O1502" i="1" s="1"/>
  <c r="Q1506" i="1" a="1"/>
  <c r="Q1506" i="1" s="1"/>
  <c r="I1506" i="1" a="1"/>
  <c r="I1506" i="1" s="1"/>
  <c r="H1506" i="1" a="1"/>
  <c r="H1506" i="1" s="1"/>
  <c r="G1506" i="1" a="1"/>
  <c r="G1506" i="1"/>
  <c r="N1506" i="1" a="1"/>
  <c r="N1506" i="1" s="1"/>
  <c r="M1506" i="1" a="1"/>
  <c r="M1506" i="1"/>
  <c r="Q1501" i="1" a="1"/>
  <c r="Q1501" i="1"/>
  <c r="P1501" i="1" a="1"/>
  <c r="P1501" i="1" s="1"/>
  <c r="O1505" i="1" a="1"/>
  <c r="O1505" i="1" s="1"/>
  <c r="K1505" i="1" a="1"/>
  <c r="K1505" i="1" s="1"/>
  <c r="I1504" i="1" a="1"/>
  <c r="I1504" i="1" s="1"/>
  <c r="J1505" i="1" a="1"/>
  <c r="J1505" i="1" s="1"/>
  <c r="L1507" i="1" a="1"/>
  <c r="L1507" i="1" s="1"/>
  <c r="I1505" i="1" a="1"/>
  <c r="I1505" i="1" s="1"/>
  <c r="L1502" i="1" a="1"/>
  <c r="L1502" i="1"/>
  <c r="Q1505" i="1" a="1"/>
  <c r="Q1505" i="1"/>
  <c r="K1507" i="1" a="1"/>
  <c r="K1507" i="1" s="1"/>
  <c r="F1502" i="1" a="1"/>
  <c r="F1502" i="1" s="1"/>
  <c r="J1507" i="1" a="1"/>
  <c r="J1507" i="1"/>
  <c r="I1507" i="1" a="1"/>
  <c r="I1507" i="1"/>
  <c r="H1507" i="1" a="1"/>
  <c r="H1507" i="1" s="1"/>
  <c r="G1507" i="1" a="1"/>
  <c r="G1507" i="1" s="1"/>
  <c r="F1507" i="1" a="1"/>
  <c r="F1507" i="1" s="1"/>
  <c r="L1505" i="1" a="1"/>
  <c r="L1505" i="1"/>
  <c r="P1506" i="1" a="1"/>
  <c r="P1506" i="1" s="1"/>
  <c r="O1506" i="1" a="1"/>
  <c r="O1506" i="1" s="1"/>
  <c r="J1504" i="1" a="1"/>
  <c r="J1504" i="1"/>
  <c r="M1505" i="1" a="1"/>
  <c r="M1505" i="1"/>
  <c r="K1506" i="1" a="1"/>
  <c r="K1506" i="1" s="1"/>
  <c r="F1506" i="1" a="1"/>
  <c r="F1506" i="1"/>
  <c r="P1505" i="1" a="1"/>
  <c r="P1505" i="1" s="1"/>
  <c r="Q1504" i="1" a="1"/>
  <c r="Q1504" i="1" s="1"/>
  <c r="N1504" i="1" a="1"/>
  <c r="N1504" i="1" s="1"/>
  <c r="P1502" i="1" a="1"/>
  <c r="P1502" i="1"/>
  <c r="O1501" i="1" a="1"/>
  <c r="O1501" i="1" s="1"/>
  <c r="G1505" i="1" a="1"/>
  <c r="G1505" i="1" s="1"/>
  <c r="F1505" i="1" a="1"/>
  <c r="F1505" i="1" s="1"/>
  <c r="H1504" i="1" a="1"/>
  <c r="H1504" i="1" s="1"/>
  <c r="G1504" i="1" a="1"/>
  <c r="G1504" i="1"/>
  <c r="H1502" i="1" a="1"/>
  <c r="H1502" i="1" s="1"/>
  <c r="N1501" i="1" a="1"/>
  <c r="N1501" i="1" s="1"/>
  <c r="Q1502" i="1" a="1"/>
  <c r="Q1502" i="1"/>
  <c r="M1502" i="1" a="1"/>
  <c r="M1502" i="1" s="1"/>
  <c r="H1501" i="1" a="1"/>
  <c r="H1501" i="1"/>
  <c r="L1500" i="1" a="1"/>
  <c r="L1500" i="1"/>
  <c r="K1500" i="1" a="1"/>
  <c r="K1500" i="1" s="1"/>
  <c r="G1500" i="1" a="1"/>
  <c r="G1500" i="1"/>
  <c r="F1500" i="1" a="1"/>
  <c r="F1500" i="1" s="1"/>
  <c r="Q1499" i="1" a="1"/>
  <c r="Q1499" i="1"/>
  <c r="F1499" i="1" a="1"/>
  <c r="F1499" i="1" s="1"/>
  <c r="N1494" i="1" a="1"/>
  <c r="N1494" i="1" s="1"/>
  <c r="K1494" i="1" a="1"/>
  <c r="K1494" i="1" s="1"/>
  <c r="I1494" i="1" a="1"/>
  <c r="I1494" i="1" s="1"/>
  <c r="H1494" i="1" a="1"/>
  <c r="H1494" i="1" s="1"/>
  <c r="F1494" i="1" a="1"/>
  <c r="F1494" i="1" s="1"/>
  <c r="O1492" i="1" a="1"/>
  <c r="O1492" i="1"/>
  <c r="P1492" i="1" a="1"/>
  <c r="P1492" i="1"/>
  <c r="N1492" i="1" a="1"/>
  <c r="N1492" i="1" s="1"/>
  <c r="Q1500" i="1" a="1"/>
  <c r="Q1500" i="1" s="1"/>
  <c r="O1500" i="1" a="1"/>
  <c r="O1500" i="1"/>
  <c r="N1500" i="1" a="1"/>
  <c r="N1500" i="1" s="1"/>
  <c r="P1499" i="1" a="1"/>
  <c r="P1499" i="1"/>
  <c r="O1499" i="1" a="1"/>
  <c r="O1499" i="1" s="1"/>
  <c r="N1499" i="1" a="1"/>
  <c r="N1499" i="1" s="1"/>
  <c r="L1499" i="1" a="1"/>
  <c r="L1499" i="1" s="1"/>
  <c r="H1499" i="1" a="1"/>
  <c r="H1499" i="1"/>
  <c r="I1499" i="1" a="1"/>
  <c r="I1499" i="1" s="1"/>
  <c r="M1499" i="1" a="1"/>
  <c r="M1499" i="1" s="1"/>
  <c r="P1494" i="1" a="1"/>
  <c r="P1494" i="1" s="1"/>
  <c r="K1499" i="1" a="1"/>
  <c r="K1499" i="1" s="1"/>
  <c r="G1499" i="1" a="1"/>
  <c r="G1499" i="1"/>
  <c r="I1500" i="1" a="1"/>
  <c r="I1500" i="1"/>
  <c r="M1494" i="1" a="1"/>
  <c r="M1494" i="1"/>
  <c r="O1494" i="1" a="1"/>
  <c r="O1494" i="1" s="1"/>
  <c r="Q1494" i="1" a="1"/>
  <c r="Q1494" i="1"/>
  <c r="G1501" i="1" a="1"/>
  <c r="G1501" i="1" s="1"/>
  <c r="M1501" i="1" a="1"/>
  <c r="M1501" i="1" s="1"/>
  <c r="P1500" i="1" a="1"/>
  <c r="P1500" i="1" s="1"/>
  <c r="G1494" i="1" a="1"/>
  <c r="G1494" i="1" s="1"/>
  <c r="L1501" i="1" a="1"/>
  <c r="L1501" i="1"/>
  <c r="M1500" i="1" a="1"/>
  <c r="M1500" i="1" s="1"/>
  <c r="K1501" i="1" a="1"/>
  <c r="K1501" i="1" s="1"/>
  <c r="J1501" i="1" a="1"/>
  <c r="J1501" i="1" s="1"/>
  <c r="M1492" i="1" a="1"/>
  <c r="M1492" i="1"/>
  <c r="I1501" i="1" a="1"/>
  <c r="I1501" i="1"/>
  <c r="J1500" i="1" a="1"/>
  <c r="J1500" i="1" s="1"/>
  <c r="H1500" i="1" a="1"/>
  <c r="H1500" i="1" s="1"/>
  <c r="L1494" i="1" a="1"/>
  <c r="L1494" i="1" s="1"/>
  <c r="J1494" i="1" a="1"/>
  <c r="J1494" i="1" s="1"/>
  <c r="J1499" i="1" a="1"/>
  <c r="J1499" i="1"/>
  <c r="Q1492" i="1" a="1"/>
  <c r="Q1492" i="1"/>
  <c r="F1501" i="1" a="1"/>
  <c r="F1501" i="1" s="1"/>
  <c r="K1492" i="1" a="1"/>
  <c r="K1492" i="1" s="1"/>
  <c r="N1487" i="1" a="1"/>
  <c r="N1487" i="1" s="1"/>
  <c r="K1487" i="1" a="1"/>
  <c r="K1487" i="1" s="1"/>
  <c r="Q1487" i="1" a="1"/>
  <c r="Q1487" i="1" s="1"/>
  <c r="O1487" i="1" a="1"/>
  <c r="O1487" i="1" s="1"/>
  <c r="O1485" i="1" a="1"/>
  <c r="O1485" i="1" s="1"/>
  <c r="N1485" i="1" a="1"/>
  <c r="N1485" i="1" s="1"/>
  <c r="M1485" i="1" a="1"/>
  <c r="M1485" i="1" s="1"/>
  <c r="F1485" i="1" a="1"/>
  <c r="F1485" i="1"/>
  <c r="G1492" i="1" a="1"/>
  <c r="G1492" i="1"/>
  <c r="P1487" i="1" a="1"/>
  <c r="P1487" i="1" s="1"/>
  <c r="L1492" i="1" a="1"/>
  <c r="L1492" i="1" s="1"/>
  <c r="J1492" i="1" a="1"/>
  <c r="J1492" i="1"/>
  <c r="I1492" i="1" a="1"/>
  <c r="I1492" i="1" s="1"/>
  <c r="H1487" i="1" a="1"/>
  <c r="H1487" i="1" s="1"/>
  <c r="F1492" i="1" a="1"/>
  <c r="F1492" i="1" s="1"/>
  <c r="K1485" i="1" a="1"/>
  <c r="K1485" i="1" s="1"/>
  <c r="J1485" i="1" a="1"/>
  <c r="J1485" i="1"/>
  <c r="P1485" i="1" a="1"/>
  <c r="P1485" i="1"/>
  <c r="I1487" i="1" a="1"/>
  <c r="I1487" i="1" s="1"/>
  <c r="Q1485" i="1" a="1"/>
  <c r="Q1485" i="1" s="1"/>
  <c r="G1487" i="1" a="1"/>
  <c r="G1487" i="1"/>
  <c r="I1485" i="1" a="1"/>
  <c r="I1485" i="1" s="1"/>
  <c r="H1485" i="1" a="1"/>
  <c r="H1485" i="1" s="1"/>
  <c r="M1487" i="1" a="1"/>
  <c r="M1487" i="1"/>
  <c r="F1487" i="1" a="1"/>
  <c r="F1487" i="1" s="1"/>
  <c r="G1485" i="1" a="1"/>
  <c r="G1485" i="1" s="1"/>
  <c r="L1485" i="1" a="1"/>
  <c r="L1485" i="1" s="1"/>
  <c r="H1492" i="1" a="1"/>
  <c r="H1492" i="1"/>
  <c r="J1487" i="1" a="1"/>
  <c r="J1487" i="1"/>
  <c r="L1487" i="1" a="1"/>
  <c r="L1487" i="1" s="1"/>
  <c r="I1458" i="1" a="1"/>
  <c r="I1458" i="1" s="1"/>
  <c r="P1456" i="1" a="1"/>
  <c r="P1456" i="1" s="1"/>
  <c r="F1458" i="1" a="1"/>
  <c r="F1458" i="1"/>
  <c r="M1457" i="1" a="1"/>
  <c r="M1457" i="1" s="1"/>
  <c r="P1458" i="1" a="1"/>
  <c r="P1458" i="1" s="1"/>
  <c r="I1457" i="1" a="1"/>
  <c r="I1457" i="1"/>
  <c r="H1457" i="1" a="1"/>
  <c r="H1457" i="1" s="1"/>
  <c r="H1458" i="1" a="1"/>
  <c r="H1458" i="1"/>
  <c r="O1457" i="1" a="1"/>
  <c r="O1457" i="1"/>
  <c r="O1456" i="1" a="1"/>
  <c r="O1456" i="1" s="1"/>
  <c r="N1456" i="1" a="1"/>
  <c r="N1456" i="1" s="1"/>
  <c r="G1458" i="1" a="1"/>
  <c r="G1458" i="1"/>
  <c r="K1457" i="1" a="1"/>
  <c r="K1457" i="1"/>
  <c r="Q1456" i="1" a="1"/>
  <c r="Q1456" i="1" s="1"/>
  <c r="Q1457" i="1" a="1"/>
  <c r="Q1457" i="1" s="1"/>
  <c r="Q1458" i="1" a="1"/>
  <c r="Q1458" i="1" s="1"/>
  <c r="F1457" i="1" a="1"/>
  <c r="F1457" i="1"/>
  <c r="O1458" i="1" a="1"/>
  <c r="O1458" i="1" s="1"/>
  <c r="K1458" i="1" a="1"/>
  <c r="K1458" i="1" s="1"/>
  <c r="J1458" i="1" a="1"/>
  <c r="J1458" i="1"/>
  <c r="G1457" i="1" a="1"/>
  <c r="G1457" i="1" s="1"/>
  <c r="J1457" i="1" a="1"/>
  <c r="J1457" i="1" s="1"/>
  <c r="M1458" i="1" a="1"/>
  <c r="M1458" i="1"/>
  <c r="N1457" i="1" a="1"/>
  <c r="N1457" i="1"/>
  <c r="M1456" i="1" a="1"/>
  <c r="M1456" i="1" s="1"/>
  <c r="N1458" i="1" a="1"/>
  <c r="N1458" i="1"/>
  <c r="L1458" i="1" a="1"/>
  <c r="L1458" i="1"/>
  <c r="L1457" i="1" a="1"/>
  <c r="L1457" i="1"/>
  <c r="P1457" i="1" a="1"/>
  <c r="P1457" i="1"/>
  <c r="G1454" i="1" a="1"/>
  <c r="G1454" i="1" s="1"/>
  <c r="I1454" i="1" a="1"/>
  <c r="I1454" i="1" s="1"/>
  <c r="G1455" i="1" a="1"/>
  <c r="G1455" i="1" s="1"/>
  <c r="P1454" i="1" a="1"/>
  <c r="P1454" i="1"/>
  <c r="F1453" i="1" a="1"/>
  <c r="F1453" i="1" s="1"/>
  <c r="N1454" i="1" a="1"/>
  <c r="N1454" i="1"/>
  <c r="Q1453" i="1" a="1"/>
  <c r="Q1453" i="1"/>
  <c r="G1453" i="1" a="1"/>
  <c r="G1453" i="1"/>
  <c r="H1453" i="1" a="1"/>
  <c r="H1453" i="1"/>
  <c r="M1453" i="1" a="1"/>
  <c r="M1453" i="1" s="1"/>
  <c r="I1453" i="1" a="1"/>
  <c r="I1453" i="1"/>
  <c r="I1455" i="1" a="1"/>
  <c r="I1455" i="1"/>
  <c r="F1455" i="1" a="1"/>
  <c r="F1455" i="1"/>
  <c r="O1454" i="1" a="1"/>
  <c r="O1454" i="1" s="1"/>
  <c r="J1453" i="1" a="1"/>
  <c r="J1453" i="1" s="1"/>
  <c r="P1452" i="1" a="1"/>
  <c r="P1452" i="1"/>
  <c r="K1454" i="1" a="1"/>
  <c r="K1454" i="1" s="1"/>
  <c r="L1456" i="1" a="1"/>
  <c r="L1456" i="1" s="1"/>
  <c r="M1455" i="1" a="1"/>
  <c r="M1455" i="1"/>
  <c r="M1452" i="1" a="1"/>
  <c r="M1452" i="1"/>
  <c r="M1454" i="1" a="1"/>
  <c r="M1454" i="1" s="1"/>
  <c r="K1453" i="1" a="1"/>
  <c r="K1453" i="1" s="1"/>
  <c r="K1456" i="1" a="1"/>
  <c r="K1456" i="1" s="1"/>
  <c r="J1456" i="1" a="1"/>
  <c r="J1456" i="1" s="1"/>
  <c r="G1456" i="1" a="1"/>
  <c r="G1456" i="1" s="1"/>
  <c r="J1454" i="1" a="1"/>
  <c r="J1454" i="1"/>
  <c r="K1455" i="1" a="1"/>
  <c r="K1455" i="1"/>
  <c r="P1453" i="1" a="1"/>
  <c r="P1453" i="1"/>
  <c r="Q1455" i="1" a="1"/>
  <c r="Q1455" i="1"/>
  <c r="P1455" i="1" a="1"/>
  <c r="P1455" i="1" s="1"/>
  <c r="N1455" i="1" a="1"/>
  <c r="N1455" i="1" s="1"/>
  <c r="N1453" i="1" a="1"/>
  <c r="N1453" i="1" s="1"/>
  <c r="O1455" i="1" a="1"/>
  <c r="O1455" i="1"/>
  <c r="H1455" i="1" a="1"/>
  <c r="H1455" i="1" s="1"/>
  <c r="F1454" i="1" a="1"/>
  <c r="F1454" i="1" s="1"/>
  <c r="N1452" i="1" a="1"/>
  <c r="N1452" i="1"/>
  <c r="O1453" i="1" a="1"/>
  <c r="O1453" i="1"/>
  <c r="Q1454" i="1" a="1"/>
  <c r="Q1454" i="1" s="1"/>
  <c r="Q1452" i="1" a="1"/>
  <c r="Q1452" i="1"/>
  <c r="I1456" i="1" a="1"/>
  <c r="I1456" i="1" s="1"/>
  <c r="L1454" i="1" a="1"/>
  <c r="L1454" i="1"/>
  <c r="H1454" i="1" a="1"/>
  <c r="H1454" i="1"/>
  <c r="L1453" i="1" a="1"/>
  <c r="L1453" i="1"/>
  <c r="H1456" i="1" a="1"/>
  <c r="H1456" i="1"/>
  <c r="F1456" i="1" a="1"/>
  <c r="F1456" i="1"/>
  <c r="O1452" i="1" a="1"/>
  <c r="O1452" i="1" s="1"/>
  <c r="L1455" i="1" a="1"/>
  <c r="L1455" i="1" s="1"/>
  <c r="J1455" i="1" a="1"/>
  <c r="J1455" i="1"/>
  <c r="L1452" i="1" a="1"/>
  <c r="L1452" i="1"/>
  <c r="K1452" i="1" a="1"/>
  <c r="K1452" i="1" s="1"/>
  <c r="G1450" i="1" a="1"/>
  <c r="G1450" i="1" s="1"/>
  <c r="P1449" i="1" a="1"/>
  <c r="P1449" i="1" s="1"/>
  <c r="J1448" i="1" a="1"/>
  <c r="J1448" i="1" s="1"/>
  <c r="K1447" i="1" a="1"/>
  <c r="K1447" i="1"/>
  <c r="K1450" i="1" a="1"/>
  <c r="K1450" i="1" s="1"/>
  <c r="P1451" i="1" a="1"/>
  <c r="P1451" i="1"/>
  <c r="K1451" i="1" a="1"/>
  <c r="K1451" i="1"/>
  <c r="Q1450" i="1" a="1"/>
  <c r="Q1450" i="1"/>
  <c r="M1450" i="1" a="1"/>
  <c r="M1450" i="1" s="1"/>
  <c r="O1448" i="1" a="1"/>
  <c r="O1448" i="1" s="1"/>
  <c r="L1448" i="1" a="1"/>
  <c r="L1448" i="1" s="1"/>
  <c r="J1447" i="1" a="1"/>
  <c r="J1447" i="1" s="1"/>
  <c r="F1448" i="1" a="1"/>
  <c r="F1448" i="1" s="1"/>
  <c r="Q1447" i="1" a="1"/>
  <c r="Q1447" i="1"/>
  <c r="O1447" i="1" a="1"/>
  <c r="O1447" i="1"/>
  <c r="J1449" i="1" a="1"/>
  <c r="J1449" i="1" s="1"/>
  <c r="H1448" i="1" a="1"/>
  <c r="H1448" i="1" s="1"/>
  <c r="Q1449" i="1" a="1"/>
  <c r="Q1449" i="1" s="1"/>
  <c r="I1451" i="1" a="1"/>
  <c r="I1451" i="1"/>
  <c r="L1447" i="1" a="1"/>
  <c r="L1447" i="1" s="1"/>
  <c r="N1449" i="1" a="1"/>
  <c r="N1449" i="1"/>
  <c r="I1452" i="1" a="1"/>
  <c r="I1452" i="1"/>
  <c r="P1450" i="1" a="1"/>
  <c r="P1450" i="1"/>
  <c r="F1449" i="1" a="1"/>
  <c r="F1449" i="1"/>
  <c r="I1449" i="1" a="1"/>
  <c r="I1449" i="1" s="1"/>
  <c r="Q1448" i="1" a="1"/>
  <c r="Q1448" i="1"/>
  <c r="N1450" i="1" a="1"/>
  <c r="N1450" i="1" s="1"/>
  <c r="J1452" i="1" a="1"/>
  <c r="J1452" i="1"/>
  <c r="G1448" i="1" a="1"/>
  <c r="G1448" i="1"/>
  <c r="H1452" i="1" a="1"/>
  <c r="H1452" i="1" s="1"/>
  <c r="G1452" i="1" a="1"/>
  <c r="G1452" i="1"/>
  <c r="F1452" i="1" a="1"/>
  <c r="F1452" i="1"/>
  <c r="O1451" i="1" a="1"/>
  <c r="O1451" i="1" s="1"/>
  <c r="N1451" i="1" a="1"/>
  <c r="N1451" i="1" s="1"/>
  <c r="L1451" i="1" a="1"/>
  <c r="L1451" i="1"/>
  <c r="H1451" i="1" a="1"/>
  <c r="H1451" i="1" s="1"/>
  <c r="G1451" i="1" a="1"/>
  <c r="G1451" i="1" s="1"/>
  <c r="O1450" i="1" a="1"/>
  <c r="O1450" i="1"/>
  <c r="L1449" i="1" a="1"/>
  <c r="L1449" i="1" s="1"/>
  <c r="O1449" i="1" a="1"/>
  <c r="O1449" i="1" s="1"/>
  <c r="G1449" i="1" a="1"/>
  <c r="G1449" i="1"/>
  <c r="P1448" i="1" a="1"/>
  <c r="P1448" i="1" s="1"/>
  <c r="M1447" i="1" a="1"/>
  <c r="M1447" i="1" s="1"/>
  <c r="N1448" i="1" a="1"/>
  <c r="N1448" i="1" s="1"/>
  <c r="K1448" i="1" a="1"/>
  <c r="K1448" i="1" s="1"/>
  <c r="N1447" i="1" a="1"/>
  <c r="N1447" i="1" s="1"/>
  <c r="M1449" i="1" a="1"/>
  <c r="M1449" i="1" s="1"/>
  <c r="Q1451" i="1" a="1"/>
  <c r="Q1451" i="1" s="1"/>
  <c r="L1450" i="1" a="1"/>
  <c r="L1450" i="1"/>
  <c r="J1450" i="1" a="1"/>
  <c r="J1450" i="1" s="1"/>
  <c r="K1449" i="1" a="1"/>
  <c r="K1449" i="1"/>
  <c r="I1447" i="1" a="1"/>
  <c r="I1447" i="1"/>
  <c r="H1450" i="1" a="1"/>
  <c r="H1450" i="1"/>
  <c r="H1449" i="1" a="1"/>
  <c r="H1449" i="1" s="1"/>
  <c r="P1447" i="1" a="1"/>
  <c r="P1447" i="1"/>
  <c r="J1451" i="1" a="1"/>
  <c r="J1451" i="1" s="1"/>
  <c r="F1450" i="1" a="1"/>
  <c r="F1450" i="1"/>
  <c r="M1451" i="1" a="1"/>
  <c r="M1451" i="1" s="1"/>
  <c r="M1448" i="1" a="1"/>
  <c r="M1448" i="1" s="1"/>
  <c r="F1451" i="1" a="1"/>
  <c r="F1451" i="1"/>
  <c r="I1448" i="1" a="1"/>
  <c r="I1448" i="1"/>
  <c r="I1450" i="1" a="1"/>
  <c r="I1450" i="1"/>
  <c r="K1662" i="1" a="1"/>
  <c r="K1662" i="1" s="1"/>
  <c r="N1661" i="1" a="1"/>
  <c r="N1661" i="1" s="1"/>
  <c r="I1662" i="1" a="1"/>
  <c r="I1662" i="1"/>
  <c r="O1668" i="1" a="1"/>
  <c r="O1668" i="1" s="1"/>
  <c r="H1669" i="1" a="1"/>
  <c r="H1669" i="1" s="1"/>
  <c r="P1668" i="1" a="1"/>
  <c r="P1668" i="1"/>
  <c r="F1668" i="1" a="1"/>
  <c r="F1668" i="1" s="1"/>
  <c r="Q1667" i="1" a="1"/>
  <c r="Q1667" i="1" s="1"/>
  <c r="L1667" i="1" a="1"/>
  <c r="L1667" i="1"/>
  <c r="M1662" i="1" a="1"/>
  <c r="M1662" i="1" s="1"/>
  <c r="P1661" i="1" a="1"/>
  <c r="P1661" i="1" s="1"/>
  <c r="F1669" i="1" a="1"/>
  <c r="F1669" i="1" s="1"/>
  <c r="G1668" i="1" a="1"/>
  <c r="G1668" i="1" s="1"/>
  <c r="G1667" i="1" a="1"/>
  <c r="G1667" i="1"/>
  <c r="O1661" i="1" a="1"/>
  <c r="O1661" i="1"/>
  <c r="I1661" i="1" a="1"/>
  <c r="I1661" i="1" s="1"/>
  <c r="P1669" i="1" a="1"/>
  <c r="P1669" i="1" s="1"/>
  <c r="N1668" i="1" a="1"/>
  <c r="N1668" i="1"/>
  <c r="I1668" i="1" a="1"/>
  <c r="I1668" i="1" s="1"/>
  <c r="M1669" i="1" a="1"/>
  <c r="M1669" i="1" s="1"/>
  <c r="M1668" i="1" a="1"/>
  <c r="M1668" i="1"/>
  <c r="L1668" i="1" a="1"/>
  <c r="L1668" i="1"/>
  <c r="H1668" i="1" a="1"/>
  <c r="H1668" i="1"/>
  <c r="P1662" i="1" a="1"/>
  <c r="P1662" i="1" s="1"/>
  <c r="K1661" i="1" a="1"/>
  <c r="K1661" i="1" s="1"/>
  <c r="M1667" i="1" a="1"/>
  <c r="M1667" i="1" s="1"/>
  <c r="N1667" i="1" a="1"/>
  <c r="N1667" i="1"/>
  <c r="L1669" i="1" a="1"/>
  <c r="L1669" i="1" s="1"/>
  <c r="Q1668" i="1" a="1"/>
  <c r="Q1668" i="1" s="1"/>
  <c r="G1662" i="1" a="1"/>
  <c r="G1662" i="1" s="1"/>
  <c r="K1668" i="1" a="1"/>
  <c r="K1668" i="1"/>
  <c r="O1662" i="1" a="1"/>
  <c r="O1662" i="1" s="1"/>
  <c r="J1668" i="1" a="1"/>
  <c r="J1668" i="1"/>
  <c r="G1669" i="1" a="1"/>
  <c r="G1669" i="1"/>
  <c r="Q1661" i="1" a="1"/>
  <c r="Q1661" i="1"/>
  <c r="J1667" i="1" a="1"/>
  <c r="J1667" i="1"/>
  <c r="I1667" i="1" a="1"/>
  <c r="I1667" i="1" s="1"/>
  <c r="L1662" i="1" a="1"/>
  <c r="L1662" i="1" s="1"/>
  <c r="N1662" i="1" a="1"/>
  <c r="N1662" i="1"/>
  <c r="F1662" i="1" a="1"/>
  <c r="F1662" i="1"/>
  <c r="L1661" i="1" a="1"/>
  <c r="L1661" i="1" s="1"/>
  <c r="Q1662" i="1" a="1"/>
  <c r="Q1662" i="1" s="1"/>
  <c r="H1662" i="1" a="1"/>
  <c r="H1662" i="1" s="1"/>
  <c r="F1667" i="1" a="1"/>
  <c r="F1667" i="1" s="1"/>
  <c r="J1661" i="1" a="1"/>
  <c r="J1661" i="1"/>
  <c r="O1669" i="1" a="1"/>
  <c r="O1669" i="1"/>
  <c r="H1667" i="1" a="1"/>
  <c r="H1667" i="1" s="1"/>
  <c r="H1661" i="1" a="1"/>
  <c r="H1661" i="1"/>
  <c r="N1669" i="1" a="1"/>
  <c r="N1669" i="1"/>
  <c r="K1669" i="1" a="1"/>
  <c r="K1669" i="1"/>
  <c r="J1669" i="1" a="1"/>
  <c r="J1669" i="1" s="1"/>
  <c r="I1669" i="1" a="1"/>
  <c r="I1669" i="1" s="1"/>
  <c r="P1667" i="1" a="1"/>
  <c r="P1667" i="1"/>
  <c r="M1661" i="1" a="1"/>
  <c r="M1661" i="1" s="1"/>
  <c r="O1667" i="1" a="1"/>
  <c r="O1667" i="1"/>
  <c r="K1667" i="1" a="1"/>
  <c r="K1667" i="1"/>
  <c r="J1662" i="1" a="1"/>
  <c r="J1662" i="1" s="1"/>
  <c r="J1200" i="1" a="1"/>
  <c r="J1200" i="1"/>
  <c r="I1200" i="1" a="1"/>
  <c r="I1200" i="1"/>
  <c r="N1200" i="1" a="1"/>
  <c r="N1200" i="1" s="1"/>
  <c r="H1202" i="1" a="1"/>
  <c r="H1202" i="1" s="1"/>
  <c r="K1201" i="1" a="1"/>
  <c r="K1201" i="1"/>
  <c r="L1201" i="1" a="1"/>
  <c r="L1201" i="1" s="1"/>
  <c r="H1200" i="1" a="1"/>
  <c r="H1200" i="1" s="1"/>
  <c r="L1202" i="1" a="1"/>
  <c r="L1202" i="1"/>
  <c r="K1202" i="1" a="1"/>
  <c r="K1202" i="1" s="1"/>
  <c r="K1200" i="1" a="1"/>
  <c r="K1200" i="1" s="1"/>
  <c r="J1202" i="1" a="1"/>
  <c r="J1202" i="1" s="1"/>
  <c r="I1202" i="1" a="1"/>
  <c r="I1202" i="1" s="1"/>
  <c r="G1202" i="1" a="1"/>
  <c r="G1202" i="1" s="1"/>
  <c r="F1202" i="1" a="1"/>
  <c r="F1202" i="1" s="1"/>
  <c r="G1200" i="1" a="1"/>
  <c r="G1200" i="1" s="1"/>
  <c r="Q1201" i="1" a="1"/>
  <c r="Q1201" i="1"/>
  <c r="P1201" i="1" a="1"/>
  <c r="P1201" i="1"/>
  <c r="J1201" i="1" a="1"/>
  <c r="J1201" i="1" s="1"/>
  <c r="H1201" i="1" a="1"/>
  <c r="H1201" i="1" s="1"/>
  <c r="M1200" i="1" a="1"/>
  <c r="M1200" i="1"/>
  <c r="O1201" i="1" a="1"/>
  <c r="O1201" i="1" s="1"/>
  <c r="N1201" i="1" a="1"/>
  <c r="N1201" i="1" s="1"/>
  <c r="M1201" i="1" a="1"/>
  <c r="M1201" i="1" s="1"/>
  <c r="I1201" i="1" a="1"/>
  <c r="I1201" i="1" s="1"/>
  <c r="G1201" i="1" a="1"/>
  <c r="G1201" i="1" s="1"/>
  <c r="F1201" i="1" a="1"/>
  <c r="F1201" i="1" s="1"/>
  <c r="P1200" i="1" a="1"/>
  <c r="P1200" i="1" s="1"/>
  <c r="L1200" i="1" a="1"/>
  <c r="L1200" i="1"/>
  <c r="Q1200" i="1" a="1"/>
  <c r="Q1200" i="1" s="1"/>
  <c r="O1200" i="1" a="1"/>
  <c r="O1200" i="1" s="1"/>
  <c r="K1199" i="1" a="1"/>
  <c r="K1199" i="1" s="1"/>
  <c r="I1199" i="1" a="1"/>
  <c r="I1199" i="1"/>
  <c r="L1197" i="1" a="1"/>
  <c r="L1197" i="1"/>
  <c r="H1199" i="1" a="1"/>
  <c r="H1199" i="1" s="1"/>
  <c r="P1198" i="1" a="1"/>
  <c r="P1198" i="1"/>
  <c r="O1198" i="1" a="1"/>
  <c r="O1198" i="1"/>
  <c r="J1198" i="1" a="1"/>
  <c r="J1198" i="1" s="1"/>
  <c r="O1197" i="1" a="1"/>
  <c r="O1197" i="1"/>
  <c r="H1198" i="1" a="1"/>
  <c r="H1198" i="1" s="1"/>
  <c r="P1197" i="1" a="1"/>
  <c r="P1197" i="1" s="1"/>
  <c r="N1197" i="1" a="1"/>
  <c r="N1197" i="1" s="1"/>
  <c r="M1197" i="1" a="1"/>
  <c r="M1197" i="1" s="1"/>
  <c r="J1197" i="1" a="1"/>
  <c r="J1197" i="1" s="1"/>
  <c r="I1197" i="1" a="1"/>
  <c r="I1197" i="1"/>
  <c r="H1197" i="1" a="1"/>
  <c r="H1197" i="1" s="1"/>
  <c r="P1199" i="1" a="1"/>
  <c r="P1199" i="1" s="1"/>
  <c r="Q1198" i="1" a="1"/>
  <c r="Q1198" i="1"/>
  <c r="N1198" i="1" a="1"/>
  <c r="N1198" i="1"/>
  <c r="M1198" i="1" a="1"/>
  <c r="M1198" i="1" s="1"/>
  <c r="K1198" i="1" a="1"/>
  <c r="K1198" i="1"/>
  <c r="I1198" i="1" a="1"/>
  <c r="I1198" i="1"/>
  <c r="F1198" i="1" a="1"/>
  <c r="F1198" i="1"/>
  <c r="K1197" i="1" a="1"/>
  <c r="K1197" i="1" s="1"/>
  <c r="F1200" i="1" a="1"/>
  <c r="F1200" i="1"/>
  <c r="Q1199" i="1" a="1"/>
  <c r="Q1199" i="1" s="1"/>
  <c r="O1199" i="1" a="1"/>
  <c r="O1199" i="1" s="1"/>
  <c r="N1199" i="1" a="1"/>
  <c r="N1199" i="1" s="1"/>
  <c r="F1199" i="1" a="1"/>
  <c r="F1199" i="1"/>
  <c r="G1198" i="1" a="1"/>
  <c r="G1198" i="1" s="1"/>
  <c r="Q1197" i="1" a="1"/>
  <c r="Q1197" i="1"/>
  <c r="G1199" i="1" a="1"/>
  <c r="G1199" i="1"/>
  <c r="J1199" i="1" a="1"/>
  <c r="J1199" i="1" s="1"/>
  <c r="M1199" i="1" a="1"/>
  <c r="M1199" i="1" s="1"/>
  <c r="L1199" i="1" a="1"/>
  <c r="L1199" i="1"/>
  <c r="L1198" i="1" a="1"/>
  <c r="L1198" i="1" s="1"/>
  <c r="H1196" i="1" a="1"/>
  <c r="H1196" i="1" s="1"/>
  <c r="K1196" i="1" a="1"/>
  <c r="K1196" i="1"/>
  <c r="J1192" i="1" a="1"/>
  <c r="J1192" i="1"/>
  <c r="Q1195" i="1" a="1"/>
  <c r="Q1195" i="1" s="1"/>
  <c r="M1196" i="1" a="1"/>
  <c r="M1196" i="1" s="1"/>
  <c r="G1197" i="1" a="1"/>
  <c r="G1197" i="1"/>
  <c r="G1195" i="1" a="1"/>
  <c r="G1195" i="1" s="1"/>
  <c r="N1194" i="1" a="1"/>
  <c r="N1194" i="1" s="1"/>
  <c r="M1193" i="1" a="1"/>
  <c r="M1193" i="1" s="1"/>
  <c r="H1192" i="1" a="1"/>
  <c r="H1192" i="1" s="1"/>
  <c r="F1194" i="1" a="1"/>
  <c r="F1194" i="1" s="1"/>
  <c r="K1193" i="1" a="1"/>
  <c r="K1193" i="1"/>
  <c r="F1197" i="1" a="1"/>
  <c r="F1197" i="1" s="1"/>
  <c r="O1196" i="1" a="1"/>
  <c r="O1196" i="1"/>
  <c r="G1196" i="1" a="1"/>
  <c r="G1196" i="1"/>
  <c r="N1196" i="1" a="1"/>
  <c r="N1196" i="1"/>
  <c r="G1194" i="1" a="1"/>
  <c r="G1194" i="1" s="1"/>
  <c r="L1196" i="1" a="1"/>
  <c r="L1196" i="1" s="1"/>
  <c r="L1193" i="1" a="1"/>
  <c r="L1193" i="1" s="1"/>
  <c r="O1192" i="1" a="1"/>
  <c r="O1192" i="1"/>
  <c r="J1196" i="1" a="1"/>
  <c r="J1196" i="1" s="1"/>
  <c r="P1195" i="1" a="1"/>
  <c r="P1195" i="1"/>
  <c r="G1192" i="1" a="1"/>
  <c r="G1192" i="1" s="1"/>
  <c r="H1195" i="1" a="1"/>
  <c r="H1195" i="1"/>
  <c r="M1194" i="1" a="1"/>
  <c r="M1194" i="1"/>
  <c r="O1193" i="1" a="1"/>
  <c r="O1193" i="1" s="1"/>
  <c r="I1195" i="1" a="1"/>
  <c r="I1195" i="1" s="1"/>
  <c r="I1193" i="1" a="1"/>
  <c r="I1193" i="1"/>
  <c r="L1194" i="1" a="1"/>
  <c r="L1194" i="1" s="1"/>
  <c r="I1196" i="1" a="1"/>
  <c r="I1196" i="1" s="1"/>
  <c r="I1192" i="1" a="1"/>
  <c r="I1192" i="1"/>
  <c r="N1193" i="1" a="1"/>
  <c r="N1193" i="1" s="1"/>
  <c r="P1192" i="1" a="1"/>
  <c r="P1192" i="1" s="1"/>
  <c r="N1192" i="1" a="1"/>
  <c r="N1192" i="1" s="1"/>
  <c r="L1192" i="1" a="1"/>
  <c r="L1192" i="1" s="1"/>
  <c r="M1195" i="1" a="1"/>
  <c r="M1195" i="1" s="1"/>
  <c r="P1194" i="1" a="1"/>
  <c r="P1194" i="1"/>
  <c r="I1194" i="1" a="1"/>
  <c r="I1194" i="1" s="1"/>
  <c r="F1195" i="1" a="1"/>
  <c r="F1195" i="1" s="1"/>
  <c r="Q1194" i="1" a="1"/>
  <c r="Q1194" i="1"/>
  <c r="K1194" i="1" a="1"/>
  <c r="K1194" i="1"/>
  <c r="P1193" i="1" a="1"/>
  <c r="P1193" i="1" s="1"/>
  <c r="K1192" i="1" a="1"/>
  <c r="K1192" i="1"/>
  <c r="Q1193" i="1" a="1"/>
  <c r="Q1193" i="1"/>
  <c r="Q1191" i="1" a="1"/>
  <c r="Q1191" i="1"/>
  <c r="P1191" i="1" a="1"/>
  <c r="P1191" i="1" s="1"/>
  <c r="F1196" i="1" a="1"/>
  <c r="F1196" i="1" s="1"/>
  <c r="N1195" i="1" a="1"/>
  <c r="N1195" i="1"/>
  <c r="L1195" i="1" a="1"/>
  <c r="L1195" i="1" s="1"/>
  <c r="H1194" i="1" a="1"/>
  <c r="H1194" i="1" s="1"/>
  <c r="M1192" i="1" a="1"/>
  <c r="M1192" i="1" s="1"/>
  <c r="Q1192" i="1" a="1"/>
  <c r="Q1192" i="1"/>
  <c r="O1194" i="1" a="1"/>
  <c r="O1194" i="1"/>
  <c r="P1196" i="1" a="1"/>
  <c r="P1196" i="1"/>
  <c r="O1195" i="1" a="1"/>
  <c r="O1195" i="1" s="1"/>
  <c r="J1193" i="1" a="1"/>
  <c r="J1193" i="1" s="1"/>
  <c r="J1194" i="1" a="1"/>
  <c r="J1194" i="1"/>
  <c r="G1193" i="1" a="1"/>
  <c r="G1193" i="1" s="1"/>
  <c r="F1193" i="1" a="1"/>
  <c r="F1193" i="1" s="1"/>
  <c r="F1192" i="1" a="1"/>
  <c r="F1192" i="1"/>
  <c r="Q1196" i="1" a="1"/>
  <c r="Q1196" i="1" s="1"/>
  <c r="J1195" i="1" a="1"/>
  <c r="J1195" i="1" s="1"/>
  <c r="K1195" i="1" a="1"/>
  <c r="K1195" i="1" s="1"/>
  <c r="H1193" i="1" a="1"/>
  <c r="H1193" i="1" s="1"/>
  <c r="O1189" i="1" a="1"/>
  <c r="O1189" i="1" s="1"/>
  <c r="L1188" i="1" a="1"/>
  <c r="L1188" i="1"/>
  <c r="H1190" i="1" a="1"/>
  <c r="H1190" i="1" s="1"/>
  <c r="K1187" i="1" a="1"/>
  <c r="K1187" i="1" s="1"/>
  <c r="I1189" i="1" a="1"/>
  <c r="I1189" i="1"/>
  <c r="N1189" i="1" a="1"/>
  <c r="N1189" i="1"/>
  <c r="K1189" i="1" a="1"/>
  <c r="K1189" i="1" s="1"/>
  <c r="P1188" i="1" a="1"/>
  <c r="P1188" i="1"/>
  <c r="L1187" i="1" a="1"/>
  <c r="L1187" i="1"/>
  <c r="I1188" i="1" a="1"/>
  <c r="I1188" i="1"/>
  <c r="H1187" i="1" a="1"/>
  <c r="H1187" i="1" s="1"/>
  <c r="F1187" i="1" a="1"/>
  <c r="F1187" i="1" s="1"/>
  <c r="H1188" i="1" a="1"/>
  <c r="H1188" i="1" s="1"/>
  <c r="P1187" i="1" a="1"/>
  <c r="P1187" i="1" s="1"/>
  <c r="F1191" i="1" a="1"/>
  <c r="F1191" i="1" s="1"/>
  <c r="O1186" i="1" a="1"/>
  <c r="O1186" i="1" s="1"/>
  <c r="P1190" i="1" a="1"/>
  <c r="P1190" i="1" s="1"/>
  <c r="L1190" i="1" a="1"/>
  <c r="L1190" i="1"/>
  <c r="H1189" i="1" a="1"/>
  <c r="H1189" i="1"/>
  <c r="M1188" i="1" a="1"/>
  <c r="M1188" i="1" s="1"/>
  <c r="K1188" i="1" a="1"/>
  <c r="K1188" i="1" s="1"/>
  <c r="Q1186" i="1" a="1"/>
  <c r="Q1186" i="1"/>
  <c r="I1190" i="1" a="1"/>
  <c r="I1190" i="1" s="1"/>
  <c r="M1189" i="1" a="1"/>
  <c r="M1189" i="1" s="1"/>
  <c r="F1188" i="1" a="1"/>
  <c r="F1188" i="1" s="1"/>
  <c r="J1190" i="1" a="1"/>
  <c r="J1190" i="1"/>
  <c r="L1189" i="1" a="1"/>
  <c r="L1189" i="1" s="1"/>
  <c r="J1188" i="1" a="1"/>
  <c r="J1188" i="1" s="1"/>
  <c r="Q1187" i="1" a="1"/>
  <c r="Q1187" i="1"/>
  <c r="N1188" i="1" a="1"/>
  <c r="N1188" i="1" s="1"/>
  <c r="L1191" i="1" a="1"/>
  <c r="L1191" i="1"/>
  <c r="J1187" i="1" a="1"/>
  <c r="J1187" i="1" s="1"/>
  <c r="K1191" i="1" a="1"/>
  <c r="K1191" i="1" s="1"/>
  <c r="I1191" i="1" a="1"/>
  <c r="I1191" i="1"/>
  <c r="Q1190" i="1" a="1"/>
  <c r="Q1190" i="1"/>
  <c r="N1187" i="1" a="1"/>
  <c r="N1187" i="1" s="1"/>
  <c r="P1186" i="1" a="1"/>
  <c r="P1186" i="1"/>
  <c r="N1186" i="1" a="1"/>
  <c r="N1186" i="1"/>
  <c r="M1186" i="1" a="1"/>
  <c r="M1186" i="1" s="1"/>
  <c r="P1189" i="1" a="1"/>
  <c r="P1189" i="1"/>
  <c r="O1188" i="1" a="1"/>
  <c r="O1188" i="1" s="1"/>
  <c r="F1189" i="1" a="1"/>
  <c r="F1189" i="1"/>
  <c r="O1191" i="1" a="1"/>
  <c r="O1191" i="1" s="1"/>
  <c r="M1187" i="1" a="1"/>
  <c r="M1187" i="1" s="1"/>
  <c r="N1191" i="1" a="1"/>
  <c r="N1191" i="1"/>
  <c r="G1191" i="1" a="1"/>
  <c r="G1191" i="1" s="1"/>
  <c r="O1190" i="1" a="1"/>
  <c r="O1190" i="1"/>
  <c r="N1190" i="1" a="1"/>
  <c r="N1190" i="1"/>
  <c r="F1190" i="1" a="1"/>
  <c r="F1190" i="1" s="1"/>
  <c r="G1187" i="1" a="1"/>
  <c r="G1187" i="1" s="1"/>
  <c r="G1188" i="1" a="1"/>
  <c r="G1188" i="1"/>
  <c r="M1190" i="1" a="1"/>
  <c r="M1190" i="1" s="1"/>
  <c r="J1189" i="1" a="1"/>
  <c r="J1189" i="1" s="1"/>
  <c r="Q1188" i="1" a="1"/>
  <c r="Q1188" i="1"/>
  <c r="L1186" i="1" a="1"/>
  <c r="L1186" i="1"/>
  <c r="G1190" i="1" a="1"/>
  <c r="G1190" i="1" s="1"/>
  <c r="Q1189" i="1" a="1"/>
  <c r="Q1189" i="1" s="1"/>
  <c r="O1187" i="1" a="1"/>
  <c r="O1187" i="1"/>
  <c r="I1187" i="1" a="1"/>
  <c r="I1187" i="1" s="1"/>
  <c r="M1191" i="1" a="1"/>
  <c r="M1191" i="1" s="1"/>
  <c r="J1191" i="1" a="1"/>
  <c r="J1191" i="1" s="1"/>
  <c r="H1191" i="1" a="1"/>
  <c r="H1191" i="1" s="1"/>
  <c r="K1190" i="1" a="1"/>
  <c r="K1190" i="1" s="1"/>
  <c r="G1189" i="1" a="1"/>
  <c r="G1189" i="1"/>
  <c r="Q1178" i="1" a="1"/>
  <c r="Q1178" i="1" s="1"/>
  <c r="I1185" i="1" a="1"/>
  <c r="I1185" i="1"/>
  <c r="H1185" i="1" a="1"/>
  <c r="H1185" i="1" s="1"/>
  <c r="F1185" i="1" a="1"/>
  <c r="F1185" i="1" s="1"/>
  <c r="Q1179" i="1" a="1"/>
  <c r="Q1179" i="1"/>
  <c r="O1185" i="1" a="1"/>
  <c r="O1185" i="1"/>
  <c r="J1185" i="1" a="1"/>
  <c r="J1185" i="1"/>
  <c r="O1178" i="1" a="1"/>
  <c r="O1178" i="1" s="1"/>
  <c r="F1179" i="1" a="1"/>
  <c r="F1179" i="1" s="1"/>
  <c r="G1179" i="1" a="1"/>
  <c r="G1179" i="1"/>
  <c r="K1186" i="1" a="1"/>
  <c r="K1186" i="1" s="1"/>
  <c r="J1186" i="1" a="1"/>
  <c r="J1186" i="1"/>
  <c r="O1179" i="1" a="1"/>
  <c r="O1179" i="1"/>
  <c r="I1186" i="1" a="1"/>
  <c r="I1186" i="1" s="1"/>
  <c r="H1186" i="1" a="1"/>
  <c r="H1186" i="1" s="1"/>
  <c r="G1186" i="1" a="1"/>
  <c r="G1186" i="1"/>
  <c r="F1186" i="1" a="1"/>
  <c r="F1186" i="1" s="1"/>
  <c r="N1185" i="1" a="1"/>
  <c r="N1185" i="1"/>
  <c r="P1179" i="1" a="1"/>
  <c r="P1179" i="1"/>
  <c r="P1178" i="1" a="1"/>
  <c r="P1178" i="1" s="1"/>
  <c r="Q1185" i="1" a="1"/>
  <c r="Q1185" i="1" s="1"/>
  <c r="P1185" i="1" a="1"/>
  <c r="P1185" i="1" s="1"/>
  <c r="K1179" i="1" a="1"/>
  <c r="K1179" i="1" s="1"/>
  <c r="M1185" i="1" a="1"/>
  <c r="M1185" i="1" s="1"/>
  <c r="L1185" i="1" a="1"/>
  <c r="L1185" i="1" s="1"/>
  <c r="H1179" i="1" a="1"/>
  <c r="H1179" i="1"/>
  <c r="N1178" i="1" a="1"/>
  <c r="N1178" i="1" s="1"/>
  <c r="J1179" i="1" a="1"/>
  <c r="J1179" i="1" s="1"/>
  <c r="G1185" i="1" a="1"/>
  <c r="G1185" i="1"/>
  <c r="M1179" i="1" a="1"/>
  <c r="M1179" i="1" s="1"/>
  <c r="N1179" i="1" a="1"/>
  <c r="N1179" i="1" s="1"/>
  <c r="I1179" i="1" a="1"/>
  <c r="I1179" i="1" s="1"/>
  <c r="K1185" i="1" a="1"/>
  <c r="K1185" i="1" s="1"/>
  <c r="L1179" i="1" a="1"/>
  <c r="L1179" i="1"/>
  <c r="H1174" i="1" a="1"/>
  <c r="H1174" i="1" s="1"/>
  <c r="H1178" i="1" a="1"/>
  <c r="H1178" i="1" s="1"/>
  <c r="G1178" i="1" a="1"/>
  <c r="G1178" i="1"/>
  <c r="I1176" i="1" a="1"/>
  <c r="I1176" i="1"/>
  <c r="G1175" i="1" a="1"/>
  <c r="G1175" i="1"/>
  <c r="G1176" i="1" a="1"/>
  <c r="G1176" i="1" s="1"/>
  <c r="K1173" i="1" a="1"/>
  <c r="K1173" i="1" s="1"/>
  <c r="F1178" i="1" a="1"/>
  <c r="F1178" i="1"/>
  <c r="K1175" i="1" a="1"/>
  <c r="K1175" i="1" s="1"/>
  <c r="M1177" i="1" a="1"/>
  <c r="M1177" i="1" s="1"/>
  <c r="N1175" i="1" a="1"/>
  <c r="N1175" i="1" s="1"/>
  <c r="F1175" i="1" a="1"/>
  <c r="F1175" i="1"/>
  <c r="K1177" i="1" a="1"/>
  <c r="K1177" i="1"/>
  <c r="J1177" i="1" a="1"/>
  <c r="J1177" i="1"/>
  <c r="Q1174" i="1" a="1"/>
  <c r="Q1174" i="1"/>
  <c r="O1176" i="1" a="1"/>
  <c r="O1176" i="1"/>
  <c r="F1176" i="1" a="1"/>
  <c r="F1176" i="1"/>
  <c r="K1176" i="1" a="1"/>
  <c r="K1176" i="1" s="1"/>
  <c r="J1176" i="1" a="1"/>
  <c r="J1176" i="1" s="1"/>
  <c r="Q1177" i="1" a="1"/>
  <c r="Q1177" i="1" s="1"/>
  <c r="M1174" i="1" a="1"/>
  <c r="M1174" i="1" s="1"/>
  <c r="F1174" i="1" a="1"/>
  <c r="F1174" i="1" s="1"/>
  <c r="I1177" i="1" a="1"/>
  <c r="I1177" i="1" s="1"/>
  <c r="O1175" i="1" a="1"/>
  <c r="O1175" i="1"/>
  <c r="H1176" i="1" a="1"/>
  <c r="H1176" i="1" s="1"/>
  <c r="O1173" i="1" a="1"/>
  <c r="O1173" i="1"/>
  <c r="O1177" i="1" a="1"/>
  <c r="O1177" i="1" s="1"/>
  <c r="F1177" i="1" a="1"/>
  <c r="F1177" i="1" s="1"/>
  <c r="L1175" i="1" a="1"/>
  <c r="L1175" i="1"/>
  <c r="M1175" i="1" a="1"/>
  <c r="M1175" i="1" s="1"/>
  <c r="P1173" i="1" a="1"/>
  <c r="P1173" i="1"/>
  <c r="N1177" i="1" a="1"/>
  <c r="N1177" i="1"/>
  <c r="H1177" i="1" a="1"/>
  <c r="H1177" i="1"/>
  <c r="G1177" i="1" a="1"/>
  <c r="G1177" i="1" s="1"/>
  <c r="Q1176" i="1" a="1"/>
  <c r="Q1176" i="1" s="1"/>
  <c r="N1173" i="1" a="1"/>
  <c r="N1173" i="1" s="1"/>
  <c r="L1173" i="1" a="1"/>
  <c r="L1173" i="1"/>
  <c r="M1176" i="1" a="1"/>
  <c r="M1176" i="1" s="1"/>
  <c r="L1174" i="1" a="1"/>
  <c r="L1174" i="1" s="1"/>
  <c r="I1175" i="1" a="1"/>
  <c r="I1175" i="1" s="1"/>
  <c r="P1174" i="1" a="1"/>
  <c r="P1174" i="1"/>
  <c r="N1174" i="1" a="1"/>
  <c r="N1174" i="1"/>
  <c r="I1174" i="1" a="1"/>
  <c r="I1174" i="1"/>
  <c r="J1173" i="1" a="1"/>
  <c r="J1173" i="1" s="1"/>
  <c r="P1176" i="1" a="1"/>
  <c r="P1176" i="1" s="1"/>
  <c r="J1175" i="1" a="1"/>
  <c r="J1175" i="1" s="1"/>
  <c r="H1175" i="1" a="1"/>
  <c r="H1175" i="1" s="1"/>
  <c r="N1176" i="1" a="1"/>
  <c r="N1176" i="1" s="1"/>
  <c r="L1176" i="1" a="1"/>
  <c r="L1176" i="1" s="1"/>
  <c r="P1175" i="1" a="1"/>
  <c r="P1175" i="1"/>
  <c r="M1173" i="1" a="1"/>
  <c r="M1173" i="1"/>
  <c r="G1174" i="1" a="1"/>
  <c r="G1174" i="1"/>
  <c r="K1174" i="1" a="1"/>
  <c r="K1174" i="1" s="1"/>
  <c r="M1178" i="1" a="1"/>
  <c r="M1178" i="1" s="1"/>
  <c r="L1178" i="1" a="1"/>
  <c r="L1178" i="1"/>
  <c r="L1177" i="1" a="1"/>
  <c r="L1177" i="1" s="1"/>
  <c r="P1177" i="1" a="1"/>
  <c r="P1177" i="1" s="1"/>
  <c r="K1178" i="1" a="1"/>
  <c r="K1178" i="1"/>
  <c r="Q1173" i="1" a="1"/>
  <c r="Q1173" i="1" s="1"/>
  <c r="J1178" i="1" a="1"/>
  <c r="J1178" i="1" s="1"/>
  <c r="I1178" i="1" a="1"/>
  <c r="I1178" i="1" s="1"/>
  <c r="Q1175" i="1" a="1"/>
  <c r="Q1175" i="1" s="1"/>
  <c r="O1174" i="1" a="1"/>
  <c r="O1174" i="1" s="1"/>
  <c r="J1174" i="1" a="1"/>
  <c r="J1174" i="1" s="1"/>
  <c r="H1169" i="1" a="1"/>
  <c r="H1169" i="1" s="1"/>
  <c r="N1168" i="1" a="1"/>
  <c r="N1168" i="1"/>
  <c r="G1171" i="1" a="1"/>
  <c r="G1171" i="1" s="1"/>
  <c r="O1171" i="1" a="1"/>
  <c r="O1171" i="1"/>
  <c r="P1170" i="1" a="1"/>
  <c r="P1170" i="1" s="1"/>
  <c r="J1171" i="1" a="1"/>
  <c r="J1171" i="1"/>
  <c r="I1171" i="1" a="1"/>
  <c r="I1171" i="1"/>
  <c r="L1170" i="1" a="1"/>
  <c r="L1170" i="1"/>
  <c r="P1169" i="1" a="1"/>
  <c r="P1169" i="1" s="1"/>
  <c r="J1169" i="1" a="1"/>
  <c r="J1169" i="1" s="1"/>
  <c r="G1169" i="1" a="1"/>
  <c r="G1169" i="1" s="1"/>
  <c r="J1170" i="1" a="1"/>
  <c r="J1170" i="1" s="1"/>
  <c r="I1168" i="1" a="1"/>
  <c r="I1168" i="1" s="1"/>
  <c r="K1172" i="1" a="1"/>
  <c r="K1172" i="1" s="1"/>
  <c r="Q1170" i="1" a="1"/>
  <c r="Q1170" i="1" s="1"/>
  <c r="J1168" i="1" a="1"/>
  <c r="J1168" i="1" s="1"/>
  <c r="M1171" i="1" a="1"/>
  <c r="M1171" i="1" s="1"/>
  <c r="I1173" i="1" a="1"/>
  <c r="I1173" i="1" s="1"/>
  <c r="F1173" i="1" a="1"/>
  <c r="F1173" i="1" s="1"/>
  <c r="H1168" i="1" a="1"/>
  <c r="H1168" i="1"/>
  <c r="F1168" i="1" a="1"/>
  <c r="F1168" i="1" s="1"/>
  <c r="K1171" i="1" a="1"/>
  <c r="K1171" i="1" s="1"/>
  <c r="L1172" i="1" a="1"/>
  <c r="L1172" i="1"/>
  <c r="G1172" i="1" a="1"/>
  <c r="G1172" i="1" s="1"/>
  <c r="N1171" i="1" a="1"/>
  <c r="N1171" i="1"/>
  <c r="G1170" i="1" a="1"/>
  <c r="G1170" i="1" s="1"/>
  <c r="O1169" i="1" a="1"/>
  <c r="O1169" i="1" s="1"/>
  <c r="P1168" i="1" a="1"/>
  <c r="P1168" i="1"/>
  <c r="F1169" i="1" a="1"/>
  <c r="F1169" i="1" s="1"/>
  <c r="H1173" i="1" a="1"/>
  <c r="H1173" i="1"/>
  <c r="M1170" i="1" a="1"/>
  <c r="M1170" i="1" s="1"/>
  <c r="G1173" i="1" a="1"/>
  <c r="G1173" i="1" s="1"/>
  <c r="O1172" i="1" a="1"/>
  <c r="O1172" i="1"/>
  <c r="P1171" i="1" a="1"/>
  <c r="P1171" i="1" s="1"/>
  <c r="Q1169" i="1" a="1"/>
  <c r="Q1169" i="1"/>
  <c r="M1169" i="1" a="1"/>
  <c r="M1169" i="1"/>
  <c r="L1169" i="1" a="1"/>
  <c r="L1169" i="1"/>
  <c r="K1168" i="1" a="1"/>
  <c r="K1168" i="1" s="1"/>
  <c r="O1168" i="1" a="1"/>
  <c r="O1168" i="1" s="1"/>
  <c r="G1168" i="1" a="1"/>
  <c r="G1168" i="1"/>
  <c r="N1170" i="1" a="1"/>
  <c r="N1170" i="1" s="1"/>
  <c r="I1169" i="1" a="1"/>
  <c r="I1169" i="1" s="1"/>
  <c r="Q1168" i="1" a="1"/>
  <c r="Q1168" i="1"/>
  <c r="K1170" i="1" a="1"/>
  <c r="K1170" i="1" s="1"/>
  <c r="Q1172" i="1" a="1"/>
  <c r="Q1172" i="1" s="1"/>
  <c r="P1172" i="1" a="1"/>
  <c r="P1172" i="1" s="1"/>
  <c r="I1172" i="1" a="1"/>
  <c r="I1172" i="1" s="1"/>
  <c r="K1169" i="1" a="1"/>
  <c r="K1169" i="1" s="1"/>
  <c r="L1171" i="1" a="1"/>
  <c r="L1171" i="1"/>
  <c r="F1172" i="1" a="1"/>
  <c r="F1172" i="1" s="1"/>
  <c r="H1171" i="1" a="1"/>
  <c r="H1171" i="1" s="1"/>
  <c r="O1170" i="1" a="1"/>
  <c r="O1170" i="1"/>
  <c r="N1172" i="1" a="1"/>
  <c r="N1172" i="1"/>
  <c r="H1172" i="1" a="1"/>
  <c r="H1172" i="1"/>
  <c r="M1172" i="1" a="1"/>
  <c r="M1172" i="1" s="1"/>
  <c r="J1172" i="1" a="1"/>
  <c r="J1172" i="1"/>
  <c r="Q1171" i="1" a="1"/>
  <c r="Q1171" i="1" s="1"/>
  <c r="F1171" i="1" a="1"/>
  <c r="F1171" i="1" s="1"/>
  <c r="I1170" i="1" a="1"/>
  <c r="I1170" i="1" s="1"/>
  <c r="L1168" i="1" a="1"/>
  <c r="L1168" i="1"/>
  <c r="N1169" i="1" a="1"/>
  <c r="N1169" i="1" s="1"/>
  <c r="H1170" i="1" a="1"/>
  <c r="H1170" i="1"/>
  <c r="M1168" i="1" a="1"/>
  <c r="M1168" i="1" s="1"/>
  <c r="F1170" i="1" a="1"/>
  <c r="F1170" i="1"/>
  <c r="O1165" i="1" a="1"/>
  <c r="O1165" i="1"/>
  <c r="O1164" i="1" a="1"/>
  <c r="O1164" i="1"/>
  <c r="N1163" i="1" a="1"/>
  <c r="N1163" i="1"/>
  <c r="F1167" i="1" a="1"/>
  <c r="F1167" i="1"/>
  <c r="M1166" i="1" a="1"/>
  <c r="M1166" i="1"/>
  <c r="Q1167" i="1" a="1"/>
  <c r="Q1167" i="1" s="1"/>
  <c r="N1166" i="1" a="1"/>
  <c r="N1166" i="1"/>
  <c r="P1167" i="1" a="1"/>
  <c r="P1167" i="1" s="1"/>
  <c r="L1165" i="1" a="1"/>
  <c r="L1165" i="1" s="1"/>
  <c r="K1163" i="1" a="1"/>
  <c r="K1163" i="1" s="1"/>
  <c r="H1166" i="1" a="1"/>
  <c r="H1166" i="1"/>
  <c r="I1164" i="1" a="1"/>
  <c r="I1164" i="1" s="1"/>
  <c r="I1165" i="1" a="1"/>
  <c r="I1165" i="1" s="1"/>
  <c r="G1164" i="1" a="1"/>
  <c r="G1164" i="1"/>
  <c r="G1166" i="1" a="1"/>
  <c r="G1166" i="1" s="1"/>
  <c r="O1162" i="1" a="1"/>
  <c r="O1162" i="1" s="1"/>
  <c r="K1166" i="1" a="1"/>
  <c r="K1166" i="1"/>
  <c r="O1167" i="1" a="1"/>
  <c r="O1167" i="1" s="1"/>
  <c r="F1164" i="1" a="1"/>
  <c r="F1164" i="1" s="1"/>
  <c r="N1167" i="1" a="1"/>
  <c r="N1167" i="1" s="1"/>
  <c r="Q1166" i="1" a="1"/>
  <c r="Q1166" i="1" s="1"/>
  <c r="F1165" i="1" a="1"/>
  <c r="F1165" i="1"/>
  <c r="L1166" i="1" a="1"/>
  <c r="L1166" i="1" s="1"/>
  <c r="L1167" i="1" a="1"/>
  <c r="L1167" i="1"/>
  <c r="G1165" i="1" a="1"/>
  <c r="G1165" i="1" s="1"/>
  <c r="H1167" i="1" a="1"/>
  <c r="H1167" i="1" s="1"/>
  <c r="H1165" i="1" a="1"/>
  <c r="H1165" i="1"/>
  <c r="Q1164" i="1" a="1"/>
  <c r="Q1164" i="1" s="1"/>
  <c r="H1164" i="1" a="1"/>
  <c r="H1164" i="1"/>
  <c r="G1163" i="1" a="1"/>
  <c r="G1163" i="1"/>
  <c r="P1162" i="1" a="1"/>
  <c r="P1162" i="1"/>
  <c r="P1164" i="1" a="1"/>
  <c r="P1164" i="1"/>
  <c r="F1166" i="1" a="1"/>
  <c r="F1166" i="1" s="1"/>
  <c r="M1165" i="1" a="1"/>
  <c r="M1165" i="1" s="1"/>
  <c r="K1165" i="1" a="1"/>
  <c r="K1165" i="1" s="1"/>
  <c r="O1163" i="1" a="1"/>
  <c r="O1163" i="1" s="1"/>
  <c r="M1167" i="1" a="1"/>
  <c r="M1167" i="1" s="1"/>
  <c r="K1167" i="1" a="1"/>
  <c r="K1167" i="1" s="1"/>
  <c r="J1167" i="1" a="1"/>
  <c r="J1167" i="1"/>
  <c r="N1165" i="1" a="1"/>
  <c r="N1165" i="1" s="1"/>
  <c r="I1163" i="1" a="1"/>
  <c r="I1163" i="1" s="1"/>
  <c r="J1165" i="1" a="1"/>
  <c r="J1165" i="1" s="1"/>
  <c r="M1164" i="1" a="1"/>
  <c r="M1164" i="1"/>
  <c r="J1163" i="1" a="1"/>
  <c r="J1163" i="1" s="1"/>
  <c r="F1163" i="1" a="1"/>
  <c r="F1163" i="1" s="1"/>
  <c r="Q1163" i="1" a="1"/>
  <c r="Q1163" i="1"/>
  <c r="I1166" i="1" a="1"/>
  <c r="I1166" i="1" s="1"/>
  <c r="Q1165" i="1" a="1"/>
  <c r="Q1165" i="1" s="1"/>
  <c r="J1164" i="1" a="1"/>
  <c r="J1164" i="1" s="1"/>
  <c r="H1163" i="1" a="1"/>
  <c r="H1163" i="1"/>
  <c r="P1166" i="1" a="1"/>
  <c r="P1166" i="1" s="1"/>
  <c r="K1164" i="1" a="1"/>
  <c r="K1164" i="1" s="1"/>
  <c r="P1163" i="1" a="1"/>
  <c r="P1163" i="1" s="1"/>
  <c r="P1165" i="1" a="1"/>
  <c r="P1165" i="1" s="1"/>
  <c r="L1163" i="1" a="1"/>
  <c r="L1163" i="1" s="1"/>
  <c r="I1167" i="1" a="1"/>
  <c r="I1167" i="1"/>
  <c r="G1167" i="1" a="1"/>
  <c r="G1167" i="1" s="1"/>
  <c r="L1164" i="1" a="1"/>
  <c r="L1164" i="1"/>
  <c r="M1163" i="1" a="1"/>
  <c r="M1163" i="1"/>
  <c r="O1166" i="1" a="1"/>
  <c r="O1166" i="1"/>
  <c r="Q1162" i="1" a="1"/>
  <c r="Q1162" i="1" s="1"/>
  <c r="N1162" i="1" a="1"/>
  <c r="N1162" i="1" s="1"/>
  <c r="J1166" i="1" a="1"/>
  <c r="J1166" i="1" s="1"/>
  <c r="N1164" i="1" a="1"/>
  <c r="N1164" i="1" s="1"/>
  <c r="I1162" i="1" a="1"/>
  <c r="I1162" i="1" s="1"/>
  <c r="H1162" i="1" a="1"/>
  <c r="H1162" i="1" s="1"/>
  <c r="F1162" i="1" a="1"/>
  <c r="F1162" i="1" s="1"/>
  <c r="M1162" i="1" a="1"/>
  <c r="M1162" i="1"/>
  <c r="L1162" i="1" a="1"/>
  <c r="L1162" i="1" s="1"/>
  <c r="G1162" i="1" a="1"/>
  <c r="G1162" i="1" s="1"/>
  <c r="K1162" i="1" a="1"/>
  <c r="K1162" i="1" s="1"/>
  <c r="J1162" i="1" a="1"/>
  <c r="J1162" i="1"/>
  <c r="I1155" i="1" a="1"/>
  <c r="I1155" i="1" s="1"/>
  <c r="K1153" i="1" a="1"/>
  <c r="K1153" i="1" s="1"/>
  <c r="Q1150" i="1" a="1"/>
  <c r="Q1150" i="1"/>
  <c r="J1153" i="1" a="1"/>
  <c r="J1153" i="1"/>
  <c r="H1156" i="1" a="1"/>
  <c r="H1156" i="1" s="1"/>
  <c r="F1154" i="1" a="1"/>
  <c r="F1154" i="1"/>
  <c r="H1155" i="1" a="1"/>
  <c r="H1155" i="1" s="1"/>
  <c r="I1153" i="1" a="1"/>
  <c r="I1153" i="1" s="1"/>
  <c r="G1156" i="1" a="1"/>
  <c r="G1156" i="1" s="1"/>
  <c r="Q1155" i="1" a="1"/>
  <c r="Q1155" i="1"/>
  <c r="P1150" i="1" a="1"/>
  <c r="P1150" i="1"/>
  <c r="P1155" i="1" a="1"/>
  <c r="P1155" i="1"/>
  <c r="M1155" i="1" a="1"/>
  <c r="M1155" i="1"/>
  <c r="G1155" i="1" a="1"/>
  <c r="G1155" i="1" s="1"/>
  <c r="O1153" i="1" a="1"/>
  <c r="O1153" i="1"/>
  <c r="K1154" i="1" a="1"/>
  <c r="K1154" i="1"/>
  <c r="P1153" i="1" a="1"/>
  <c r="P1153" i="1"/>
  <c r="L1150" i="1" a="1"/>
  <c r="L1150" i="1" s="1"/>
  <c r="L1154" i="1" a="1"/>
  <c r="L1154" i="1"/>
  <c r="H1153" i="1" a="1"/>
  <c r="H1153" i="1" s="1"/>
  <c r="J1154" i="1" a="1"/>
  <c r="J1154" i="1" s="1"/>
  <c r="G1153" i="1" a="1"/>
  <c r="G1153" i="1" s="1"/>
  <c r="L1155" i="1" a="1"/>
  <c r="L1155" i="1" s="1"/>
  <c r="O1150" i="1" a="1"/>
  <c r="O1150" i="1" s="1"/>
  <c r="I1154" i="1" a="1"/>
  <c r="I1154" i="1"/>
  <c r="H1154" i="1" a="1"/>
  <c r="H1154" i="1"/>
  <c r="O1154" i="1" a="1"/>
  <c r="O1154" i="1" s="1"/>
  <c r="N1154" i="1" a="1"/>
  <c r="N1154" i="1" s="1"/>
  <c r="N1150" i="1" a="1"/>
  <c r="N1150" i="1"/>
  <c r="Q1153" i="1" a="1"/>
  <c r="Q1153" i="1" s="1"/>
  <c r="L1153" i="1" a="1"/>
  <c r="L1153" i="1" s="1"/>
  <c r="K1155" i="1" a="1"/>
  <c r="K1155" i="1"/>
  <c r="Q1156" i="1" a="1"/>
  <c r="Q1156" i="1" s="1"/>
  <c r="P1156" i="1" a="1"/>
  <c r="P1156" i="1" s="1"/>
  <c r="O1156" i="1" a="1"/>
  <c r="O1156" i="1" s="1"/>
  <c r="N1155" i="1" a="1"/>
  <c r="N1155" i="1"/>
  <c r="M1153" i="1" a="1"/>
  <c r="M1153" i="1" s="1"/>
  <c r="N1153" i="1" a="1"/>
  <c r="N1153" i="1"/>
  <c r="F1153" i="1" a="1"/>
  <c r="F1153" i="1"/>
  <c r="K1150" i="1" a="1"/>
  <c r="K1150" i="1"/>
  <c r="Q1154" i="1" a="1"/>
  <c r="Q1154" i="1" s="1"/>
  <c r="F1156" i="1" a="1"/>
  <c r="F1156" i="1"/>
  <c r="P1154" i="1" a="1"/>
  <c r="P1154" i="1" s="1"/>
  <c r="N1156" i="1" a="1"/>
  <c r="N1156" i="1"/>
  <c r="M1156" i="1" a="1"/>
  <c r="M1156" i="1"/>
  <c r="L1156" i="1" a="1"/>
  <c r="L1156" i="1"/>
  <c r="K1156" i="1" a="1"/>
  <c r="K1156" i="1"/>
  <c r="O1155" i="1" a="1"/>
  <c r="O1155" i="1" s="1"/>
  <c r="J1156" i="1" a="1"/>
  <c r="J1156" i="1" s="1"/>
  <c r="I1156" i="1" a="1"/>
  <c r="I1156" i="1" s="1"/>
  <c r="J1155" i="1" a="1"/>
  <c r="J1155" i="1"/>
  <c r="M1154" i="1" a="1"/>
  <c r="M1154" i="1" s="1"/>
  <c r="G1154" i="1" a="1"/>
  <c r="G1154" i="1"/>
  <c r="F1155" i="1" a="1"/>
  <c r="F1155" i="1"/>
  <c r="M1150" i="1" a="1"/>
  <c r="M1150" i="1"/>
  <c r="P1146" i="1" a="1"/>
  <c r="P1146" i="1" s="1"/>
  <c r="F1149" i="1" a="1"/>
  <c r="F1149" i="1" s="1"/>
  <c r="O1148" i="1" a="1"/>
  <c r="O1148" i="1"/>
  <c r="Q1148" i="1" a="1"/>
  <c r="Q1148" i="1" s="1"/>
  <c r="L1148" i="1" a="1"/>
  <c r="L1148" i="1" s="1"/>
  <c r="M1146" i="1" a="1"/>
  <c r="M1146" i="1"/>
  <c r="N1147" i="1" a="1"/>
  <c r="N1147" i="1" s="1"/>
  <c r="P1147" i="1" a="1"/>
  <c r="P1147" i="1" s="1"/>
  <c r="I1146" i="1" a="1"/>
  <c r="I1146" i="1"/>
  <c r="H1146" i="1" a="1"/>
  <c r="H1146" i="1" s="1"/>
  <c r="J1150" i="1" a="1"/>
  <c r="J1150" i="1" s="1"/>
  <c r="I1150" i="1" a="1"/>
  <c r="I1150" i="1" s="1"/>
  <c r="H1150" i="1" a="1"/>
  <c r="H1150" i="1" s="1"/>
  <c r="Q1149" i="1" a="1"/>
  <c r="Q1149" i="1" s="1"/>
  <c r="O1145" i="1" a="1"/>
  <c r="O1145" i="1" s="1"/>
  <c r="G1149" i="1" a="1"/>
  <c r="G1149" i="1"/>
  <c r="J1148" i="1" a="1"/>
  <c r="J1148" i="1" s="1"/>
  <c r="K1146" i="1" a="1"/>
  <c r="K1146" i="1"/>
  <c r="H1147" i="1" a="1"/>
  <c r="H1147" i="1"/>
  <c r="F1147" i="1" a="1"/>
  <c r="F1147" i="1"/>
  <c r="I1149" i="1" a="1"/>
  <c r="I1149" i="1" s="1"/>
  <c r="O1146" i="1" a="1"/>
  <c r="O1146" i="1" s="1"/>
  <c r="L1147" i="1" a="1"/>
  <c r="L1147" i="1" s="1"/>
  <c r="O1149" i="1" a="1"/>
  <c r="O1149" i="1"/>
  <c r="G1150" i="1" a="1"/>
  <c r="G1150" i="1" s="1"/>
  <c r="I1147" i="1" a="1"/>
  <c r="I1147" i="1" s="1"/>
  <c r="F1150" i="1" a="1"/>
  <c r="F1150" i="1" s="1"/>
  <c r="P1149" i="1" a="1"/>
  <c r="P1149" i="1" s="1"/>
  <c r="K1148" i="1" a="1"/>
  <c r="K1148" i="1" s="1"/>
  <c r="N1149" i="1" a="1"/>
  <c r="N1149" i="1" s="1"/>
  <c r="M1149" i="1" a="1"/>
  <c r="M1149" i="1" s="1"/>
  <c r="J1147" i="1" a="1"/>
  <c r="J1147" i="1"/>
  <c r="N1146" i="1" a="1"/>
  <c r="N1146" i="1" s="1"/>
  <c r="N1145" i="1" a="1"/>
  <c r="N1145" i="1" s="1"/>
  <c r="Q1147" i="1" a="1"/>
  <c r="Q1147" i="1"/>
  <c r="L1149" i="1" a="1"/>
  <c r="L1149" i="1" s="1"/>
  <c r="Q1146" i="1" a="1"/>
  <c r="Q1146" i="1" s="1"/>
  <c r="K1149" i="1" a="1"/>
  <c r="K1149" i="1"/>
  <c r="N1148" i="1" a="1"/>
  <c r="N1148" i="1" s="1"/>
  <c r="G1148" i="1" a="1"/>
  <c r="G1148" i="1" s="1"/>
  <c r="M1148" i="1" a="1"/>
  <c r="M1148" i="1"/>
  <c r="J1149" i="1" a="1"/>
  <c r="J1149" i="1" s="1"/>
  <c r="H1149" i="1" a="1"/>
  <c r="H1149" i="1" s="1"/>
  <c r="P1148" i="1" a="1"/>
  <c r="P1148" i="1"/>
  <c r="I1148" i="1" a="1"/>
  <c r="I1148" i="1"/>
  <c r="H1148" i="1" a="1"/>
  <c r="H1148" i="1" s="1"/>
  <c r="K1147" i="1" a="1"/>
  <c r="K1147" i="1"/>
  <c r="M1147" i="1" a="1"/>
  <c r="M1147" i="1"/>
  <c r="F1148" i="1" a="1"/>
  <c r="F1148" i="1"/>
  <c r="L1146" i="1" a="1"/>
  <c r="L1146" i="1" s="1"/>
  <c r="G1147" i="1" a="1"/>
  <c r="G1147" i="1" s="1"/>
  <c r="O1147" i="1" a="1"/>
  <c r="O1147" i="1" s="1"/>
  <c r="Q1145" i="1" a="1"/>
  <c r="Q1145" i="1"/>
  <c r="G1146" i="1" a="1"/>
  <c r="G1146" i="1"/>
  <c r="F1146" i="1" a="1"/>
  <c r="F1146" i="1" s="1"/>
  <c r="J1146" i="1" a="1"/>
  <c r="J1146" i="1"/>
  <c r="P1145" i="1" a="1"/>
  <c r="P1145" i="1" s="1"/>
  <c r="J1143" i="1" a="1"/>
  <c r="J1143" i="1" s="1"/>
  <c r="I1143" i="1" a="1"/>
  <c r="I1143" i="1" s="1"/>
  <c r="H1143" i="1" a="1"/>
  <c r="H1143" i="1" s="1"/>
  <c r="F1143" i="1" a="1"/>
  <c r="F1143" i="1"/>
  <c r="Q1142" i="1" a="1"/>
  <c r="Q1142" i="1" s="1"/>
  <c r="O1142" i="1" a="1"/>
  <c r="O1142" i="1" s="1"/>
  <c r="P1142" i="1" a="1"/>
  <c r="P1142" i="1" s="1"/>
  <c r="M1142" i="1" a="1"/>
  <c r="M1142" i="1" s="1"/>
  <c r="K1142" i="1" a="1"/>
  <c r="K1142" i="1" s="1"/>
  <c r="J1142" i="1" a="1"/>
  <c r="J1142" i="1"/>
  <c r="I1142" i="1" a="1"/>
  <c r="I1142" i="1"/>
  <c r="M1145" i="1" a="1"/>
  <c r="M1145" i="1"/>
  <c r="I1145" i="1" a="1"/>
  <c r="I1145" i="1"/>
  <c r="Q1143" i="1" a="1"/>
  <c r="Q1143" i="1" s="1"/>
  <c r="G1145" i="1" a="1"/>
  <c r="G1145" i="1"/>
  <c r="G1143" i="1" a="1"/>
  <c r="G1143" i="1" s="1"/>
  <c r="J1145" i="1" a="1"/>
  <c r="J1145" i="1"/>
  <c r="H1142" i="1" a="1"/>
  <c r="H1142" i="1" s="1"/>
  <c r="O1143" i="1" a="1"/>
  <c r="O1143" i="1"/>
  <c r="L1145" i="1" a="1"/>
  <c r="L1145" i="1"/>
  <c r="K1145" i="1" a="1"/>
  <c r="K1145" i="1" s="1"/>
  <c r="H1145" i="1" a="1"/>
  <c r="H1145" i="1"/>
  <c r="K1144" i="1" a="1"/>
  <c r="K1144" i="1" s="1"/>
  <c r="P1143" i="1" a="1"/>
  <c r="P1143" i="1" s="1"/>
  <c r="N1143" i="1" a="1"/>
  <c r="N1143" i="1"/>
  <c r="J1144" i="1" a="1"/>
  <c r="J1144" i="1"/>
  <c r="F1145" i="1" a="1"/>
  <c r="F1145" i="1"/>
  <c r="O1144" i="1" a="1"/>
  <c r="O1144" i="1" s="1"/>
  <c r="N1144" i="1" a="1"/>
  <c r="N1144" i="1" s="1"/>
  <c r="F1144" i="1" a="1"/>
  <c r="F1144" i="1"/>
  <c r="L1143" i="1" a="1"/>
  <c r="L1143" i="1" s="1"/>
  <c r="G1144" i="1" a="1"/>
  <c r="G1144" i="1" s="1"/>
  <c r="N1142" i="1" a="1"/>
  <c r="N1142" i="1"/>
  <c r="M1143" i="1" a="1"/>
  <c r="M1143" i="1" s="1"/>
  <c r="Q1144" i="1" a="1"/>
  <c r="Q1144" i="1" s="1"/>
  <c r="P1144" i="1" a="1"/>
  <c r="P1144" i="1"/>
  <c r="M1144" i="1" a="1"/>
  <c r="M1144" i="1" s="1"/>
  <c r="L1144" i="1" a="1"/>
  <c r="L1144" i="1" s="1"/>
  <c r="H1144" i="1" a="1"/>
  <c r="H1144" i="1" s="1"/>
  <c r="L1142" i="1" a="1"/>
  <c r="L1142" i="1" s="1"/>
  <c r="I1144" i="1" a="1"/>
  <c r="I1144" i="1"/>
  <c r="K1143" i="1" a="1"/>
  <c r="K1143" i="1"/>
  <c r="O1140" i="1" a="1"/>
  <c r="O1140" i="1"/>
  <c r="L1140" i="1" a="1"/>
  <c r="L1140" i="1"/>
  <c r="G1142" i="1" a="1"/>
  <c r="G1142" i="1" s="1"/>
  <c r="J1141" i="1" a="1"/>
  <c r="J1141" i="1"/>
  <c r="F1142" i="1" a="1"/>
  <c r="F1142" i="1" s="1"/>
  <c r="O1141" i="1" a="1"/>
  <c r="O1141" i="1"/>
  <c r="L1141" i="1" a="1"/>
  <c r="L1141" i="1" s="1"/>
  <c r="K1141" i="1" a="1"/>
  <c r="K1141" i="1" s="1"/>
  <c r="G1141" i="1" a="1"/>
  <c r="G1141" i="1"/>
  <c r="K1140" i="1" a="1"/>
  <c r="K1140" i="1" s="1"/>
  <c r="J1140" i="1" a="1"/>
  <c r="J1140" i="1"/>
  <c r="F1141" i="1" a="1"/>
  <c r="F1141" i="1"/>
  <c r="N1140" i="1" a="1"/>
  <c r="N1140" i="1"/>
  <c r="H1141" i="1" a="1"/>
  <c r="H1141" i="1" s="1"/>
  <c r="P1140" i="1" a="1"/>
  <c r="P1140" i="1" s="1"/>
  <c r="Q1141" i="1" a="1"/>
  <c r="Q1141" i="1" s="1"/>
  <c r="P1141" i="1" a="1"/>
  <c r="P1141" i="1"/>
  <c r="M1140" i="1" a="1"/>
  <c r="M1140" i="1" s="1"/>
  <c r="I1141" i="1" a="1"/>
  <c r="I1141" i="1" s="1"/>
  <c r="Q1140" i="1" a="1"/>
  <c r="Q1140" i="1"/>
  <c r="N1141" i="1" a="1"/>
  <c r="N1141" i="1" s="1"/>
  <c r="M1141" i="1" a="1"/>
  <c r="M1141" i="1"/>
  <c r="H1138" i="1" a="1"/>
  <c r="H1138" i="1"/>
  <c r="I1140" i="1" a="1"/>
  <c r="I1140" i="1" s="1"/>
  <c r="G1139" i="1" a="1"/>
  <c r="G1139" i="1" s="1"/>
  <c r="L1139" i="1" a="1"/>
  <c r="L1139" i="1" s="1"/>
  <c r="I1139" i="1" a="1"/>
  <c r="I1139" i="1" s="1"/>
  <c r="H1140" i="1" a="1"/>
  <c r="H1140" i="1" s="1"/>
  <c r="J1138" i="1" a="1"/>
  <c r="J1138" i="1" s="1"/>
  <c r="Q1139" i="1" a="1"/>
  <c r="Q1139" i="1"/>
  <c r="I1138" i="1" a="1"/>
  <c r="I1138" i="1"/>
  <c r="J1139" i="1" a="1"/>
  <c r="J1139" i="1"/>
  <c r="P1138" i="1" a="1"/>
  <c r="P1138" i="1"/>
  <c r="L1138" i="1" a="1"/>
  <c r="L1138" i="1" s="1"/>
  <c r="F1138" i="1" a="1"/>
  <c r="F1138" i="1" s="1"/>
  <c r="M1138" i="1" a="1"/>
  <c r="M1138" i="1" s="1"/>
  <c r="O1138" i="1" a="1"/>
  <c r="O1138" i="1" s="1"/>
  <c r="O1139" i="1" a="1"/>
  <c r="O1139" i="1"/>
  <c r="G1140" i="1" a="1"/>
  <c r="G1140" i="1" s="1"/>
  <c r="H1139" i="1" a="1"/>
  <c r="H1139" i="1" s="1"/>
  <c r="N1139" i="1" a="1"/>
  <c r="N1139" i="1" s="1"/>
  <c r="F1140" i="1" a="1"/>
  <c r="F1140" i="1" s="1"/>
  <c r="P1139" i="1" a="1"/>
  <c r="P1139" i="1" s="1"/>
  <c r="N1138" i="1" a="1"/>
  <c r="N1138" i="1" s="1"/>
  <c r="K1139" i="1" a="1"/>
  <c r="K1139" i="1" s="1"/>
  <c r="M1139" i="1" a="1"/>
  <c r="M1139" i="1"/>
  <c r="F1139" i="1" a="1"/>
  <c r="F1139" i="1" s="1"/>
  <c r="K1138" i="1" a="1"/>
  <c r="K1138" i="1" s="1"/>
  <c r="G1138" i="1" a="1"/>
  <c r="G1138" i="1" s="1"/>
  <c r="Q1138" i="1" a="1"/>
  <c r="Q1138" i="1"/>
  <c r="M1229" i="1" a="1"/>
  <c r="M1229" i="1"/>
  <c r="M1228" i="1" a="1"/>
  <c r="M1228" i="1"/>
  <c r="N1229" i="1" a="1"/>
  <c r="N1229" i="1"/>
  <c r="I1229" i="1" a="1"/>
  <c r="I1229" i="1" s="1"/>
  <c r="K1228" i="1" a="1"/>
  <c r="K1228" i="1" s="1"/>
  <c r="F1229" i="1" a="1"/>
  <c r="F1229" i="1"/>
  <c r="K1230" i="1" a="1"/>
  <c r="K1230" i="1" s="1"/>
  <c r="Q1227" i="1" a="1"/>
  <c r="Q1227" i="1"/>
  <c r="L1229" i="1" a="1"/>
  <c r="L1229" i="1"/>
  <c r="Q1231" i="1" a="1"/>
  <c r="Q1231" i="1"/>
  <c r="N1230" i="1" a="1"/>
  <c r="N1230" i="1" s="1"/>
  <c r="P1231" i="1" a="1"/>
  <c r="P1231" i="1"/>
  <c r="K1231" i="1" a="1"/>
  <c r="K1231" i="1" s="1"/>
  <c r="P1230" i="1" a="1"/>
  <c r="P1230" i="1"/>
  <c r="F1231" i="1" a="1"/>
  <c r="F1231" i="1" s="1"/>
  <c r="L1230" i="1" a="1"/>
  <c r="L1230" i="1" s="1"/>
  <c r="P1229" i="1" a="1"/>
  <c r="P1229" i="1"/>
  <c r="P1228" i="1" a="1"/>
  <c r="P1228" i="1"/>
  <c r="L1228" i="1" a="1"/>
  <c r="L1228" i="1" s="1"/>
  <c r="G1230" i="1" a="1"/>
  <c r="G1230" i="1" s="1"/>
  <c r="J1230" i="1" a="1"/>
  <c r="J1230" i="1" s="1"/>
  <c r="O1231" i="1" a="1"/>
  <c r="O1231" i="1" s="1"/>
  <c r="H1231" i="1" a="1"/>
  <c r="H1231" i="1" s="1"/>
  <c r="I1231" i="1" a="1"/>
  <c r="I1231" i="1" s="1"/>
  <c r="Q1230" i="1" a="1"/>
  <c r="Q1230" i="1" s="1"/>
  <c r="Q1228" i="1" a="1"/>
  <c r="Q1228" i="1" s="1"/>
  <c r="I1230" i="1" a="1"/>
  <c r="I1230" i="1" s="1"/>
  <c r="Q1229" i="1" a="1"/>
  <c r="Q1229" i="1" s="1"/>
  <c r="N1231" i="1" a="1"/>
  <c r="N1231" i="1"/>
  <c r="M1231" i="1" a="1"/>
  <c r="M1231" i="1"/>
  <c r="L1231" i="1" a="1"/>
  <c r="L1231" i="1"/>
  <c r="J1228" i="1" a="1"/>
  <c r="J1228" i="1" s="1"/>
  <c r="I1228" i="1" a="1"/>
  <c r="I1228" i="1" s="1"/>
  <c r="G1228" i="1" a="1"/>
  <c r="G1228" i="1"/>
  <c r="M1227" i="1" a="1"/>
  <c r="M1227" i="1" s="1"/>
  <c r="P1227" i="1" a="1"/>
  <c r="P1227" i="1" s="1"/>
  <c r="J1231" i="1" a="1"/>
  <c r="J1231" i="1"/>
  <c r="O1229" i="1" a="1"/>
  <c r="O1229" i="1" s="1"/>
  <c r="J1229" i="1" a="1"/>
  <c r="J1229" i="1"/>
  <c r="K1229" i="1" a="1"/>
  <c r="K1229" i="1"/>
  <c r="G1231" i="1" a="1"/>
  <c r="G1231" i="1" s="1"/>
  <c r="O1230" i="1" a="1"/>
  <c r="O1230" i="1" s="1"/>
  <c r="G1229" i="1" a="1"/>
  <c r="G1229" i="1"/>
  <c r="O1227" i="1" a="1"/>
  <c r="O1227" i="1" s="1"/>
  <c r="M1230" i="1" a="1"/>
  <c r="M1230" i="1" s="1"/>
  <c r="N1227" i="1" a="1"/>
  <c r="N1227" i="1"/>
  <c r="H1230" i="1" a="1"/>
  <c r="H1230" i="1"/>
  <c r="N1228" i="1" a="1"/>
  <c r="N1228" i="1"/>
  <c r="H1228" i="1" a="1"/>
  <c r="H1228" i="1" s="1"/>
  <c r="H1229" i="1" a="1"/>
  <c r="H1229" i="1"/>
  <c r="O1228" i="1" a="1"/>
  <c r="O1228" i="1" s="1"/>
  <c r="F1228" i="1" a="1"/>
  <c r="F1228" i="1" s="1"/>
  <c r="F1230" i="1" a="1"/>
  <c r="F1230" i="1"/>
  <c r="N1226" i="1" a="1"/>
  <c r="N1226" i="1" s="1"/>
  <c r="L1224" i="1" a="1"/>
  <c r="L1224" i="1" s="1"/>
  <c r="L1227" i="1" a="1"/>
  <c r="L1227" i="1"/>
  <c r="I1225" i="1" a="1"/>
  <c r="I1225" i="1" s="1"/>
  <c r="K1227" i="1" a="1"/>
  <c r="K1227" i="1"/>
  <c r="I1227" i="1" a="1"/>
  <c r="I1227" i="1"/>
  <c r="H1227" i="1" a="1"/>
  <c r="H1227" i="1"/>
  <c r="O1223" i="1" a="1"/>
  <c r="O1223" i="1" s="1"/>
  <c r="G1227" i="1" a="1"/>
  <c r="G1227" i="1" s="1"/>
  <c r="O1226" i="1" a="1"/>
  <c r="O1226" i="1"/>
  <c r="L1226" i="1" a="1"/>
  <c r="L1226" i="1" s="1"/>
  <c r="J1226" i="1" a="1"/>
  <c r="J1226" i="1"/>
  <c r="F1226" i="1" a="1"/>
  <c r="F1226" i="1" s="1"/>
  <c r="P1225" i="1" a="1"/>
  <c r="P1225" i="1" s="1"/>
  <c r="H1224" i="1" a="1"/>
  <c r="H1224" i="1"/>
  <c r="Q1223" i="1" a="1"/>
  <c r="Q1223" i="1" s="1"/>
  <c r="M1225" i="1" a="1"/>
  <c r="M1225" i="1" s="1"/>
  <c r="L1225" i="1" a="1"/>
  <c r="L1225" i="1" s="1"/>
  <c r="M1224" i="1" a="1"/>
  <c r="M1224" i="1"/>
  <c r="G1224" i="1" a="1"/>
  <c r="G1224" i="1" s="1"/>
  <c r="M1223" i="1" a="1"/>
  <c r="M1223" i="1" s="1"/>
  <c r="P1223" i="1" a="1"/>
  <c r="P1223" i="1"/>
  <c r="F1227" i="1" a="1"/>
  <c r="F1227" i="1"/>
  <c r="H1226" i="1" a="1"/>
  <c r="H1226" i="1"/>
  <c r="K1225" i="1" a="1"/>
  <c r="K1225" i="1"/>
  <c r="Q1226" i="1" a="1"/>
  <c r="Q1226" i="1"/>
  <c r="P1226" i="1" a="1"/>
  <c r="P1226" i="1" s="1"/>
  <c r="K1226" i="1" a="1"/>
  <c r="K1226" i="1"/>
  <c r="G1225" i="1" a="1"/>
  <c r="G1225" i="1" s="1"/>
  <c r="I1226" i="1" a="1"/>
  <c r="I1226" i="1" s="1"/>
  <c r="J1225" i="1" a="1"/>
  <c r="J1225" i="1" s="1"/>
  <c r="Q1225" i="1" a="1"/>
  <c r="Q1225" i="1"/>
  <c r="N1225" i="1" a="1"/>
  <c r="N1225" i="1" s="1"/>
  <c r="F1224" i="1" a="1"/>
  <c r="F1224" i="1"/>
  <c r="H1225" i="1" a="1"/>
  <c r="H1225" i="1"/>
  <c r="P1224" i="1" a="1"/>
  <c r="P1224" i="1"/>
  <c r="O1225" i="1" a="1"/>
  <c r="O1225" i="1" s="1"/>
  <c r="N1223" i="1" a="1"/>
  <c r="N1223" i="1"/>
  <c r="N1224" i="1" a="1"/>
  <c r="N1224" i="1"/>
  <c r="J1227" i="1" a="1"/>
  <c r="J1227" i="1"/>
  <c r="M1226" i="1" a="1"/>
  <c r="M1226" i="1"/>
  <c r="G1226" i="1" a="1"/>
  <c r="G1226" i="1" s="1"/>
  <c r="F1225" i="1" a="1"/>
  <c r="F1225" i="1"/>
  <c r="I1224" i="1" a="1"/>
  <c r="I1224" i="1" s="1"/>
  <c r="Q1224" i="1" a="1"/>
  <c r="Q1224" i="1" s="1"/>
  <c r="J1224" i="1" a="1"/>
  <c r="J1224" i="1" s="1"/>
  <c r="O1224" i="1" a="1"/>
  <c r="O1224" i="1" s="1"/>
  <c r="K1224" i="1" a="1"/>
  <c r="K1224" i="1"/>
  <c r="I1221" i="1" a="1"/>
  <c r="I1221" i="1" s="1"/>
  <c r="I1223" i="1" a="1"/>
  <c r="I1223" i="1" s="1"/>
  <c r="G1223" i="1" a="1"/>
  <c r="G1223" i="1"/>
  <c r="F1223" i="1" a="1"/>
  <c r="F1223" i="1"/>
  <c r="M1221" i="1" a="1"/>
  <c r="M1221" i="1"/>
  <c r="O1222" i="1" a="1"/>
  <c r="O1222" i="1" s="1"/>
  <c r="Q1221" i="1" a="1"/>
  <c r="Q1221" i="1" s="1"/>
  <c r="J1221" i="1" a="1"/>
  <c r="J1221" i="1" s="1"/>
  <c r="N1219" i="1" a="1"/>
  <c r="N1219" i="1" s="1"/>
  <c r="G1222" i="1" a="1"/>
  <c r="G1222" i="1" s="1"/>
  <c r="P1220" i="1" a="1"/>
  <c r="P1220" i="1" s="1"/>
  <c r="Q1222" i="1" a="1"/>
  <c r="Q1222" i="1"/>
  <c r="L1220" i="1" a="1"/>
  <c r="L1220" i="1"/>
  <c r="H1220" i="1" a="1"/>
  <c r="H1220" i="1" s="1"/>
  <c r="L1222" i="1" a="1"/>
  <c r="L1222" i="1"/>
  <c r="I1222" i="1" a="1"/>
  <c r="I1222" i="1"/>
  <c r="P1221" i="1" a="1"/>
  <c r="P1221" i="1"/>
  <c r="H1221" i="1" a="1"/>
  <c r="H1221" i="1"/>
  <c r="Q1220" i="1" a="1"/>
  <c r="Q1220" i="1"/>
  <c r="O1219" i="1" a="1"/>
  <c r="O1219" i="1"/>
  <c r="O1220" i="1" a="1"/>
  <c r="O1220" i="1" s="1"/>
  <c r="N1220" i="1" a="1"/>
  <c r="N1220" i="1" s="1"/>
  <c r="F1220" i="1" a="1"/>
  <c r="F1220" i="1" s="1"/>
  <c r="N1222" i="1" a="1"/>
  <c r="N1222" i="1" s="1"/>
  <c r="K1221" i="1" a="1"/>
  <c r="K1221" i="1" s="1"/>
  <c r="J1222" i="1" a="1"/>
  <c r="J1222" i="1" s="1"/>
  <c r="M1222" i="1" a="1"/>
  <c r="M1222" i="1" s="1"/>
  <c r="K1223" i="1" a="1"/>
  <c r="K1223" i="1" s="1"/>
  <c r="J1223" i="1" a="1"/>
  <c r="J1223" i="1"/>
  <c r="P1222" i="1" a="1"/>
  <c r="P1222" i="1" s="1"/>
  <c r="K1222" i="1" a="1"/>
  <c r="K1222" i="1" s="1"/>
  <c r="H1222" i="1" a="1"/>
  <c r="H1222" i="1"/>
  <c r="N1221" i="1" a="1"/>
  <c r="N1221" i="1" s="1"/>
  <c r="M1220" i="1" a="1"/>
  <c r="M1220" i="1" s="1"/>
  <c r="K1220" i="1" a="1"/>
  <c r="K1220" i="1" s="1"/>
  <c r="Q1219" i="1" a="1"/>
  <c r="Q1219" i="1" s="1"/>
  <c r="F1221" i="1" a="1"/>
  <c r="F1221" i="1" s="1"/>
  <c r="M1219" i="1" a="1"/>
  <c r="M1219" i="1" s="1"/>
  <c r="L1219" i="1" a="1"/>
  <c r="L1219" i="1" s="1"/>
  <c r="H1223" i="1" a="1"/>
  <c r="H1223" i="1" s="1"/>
  <c r="F1222" i="1" a="1"/>
  <c r="F1222" i="1"/>
  <c r="O1221" i="1" a="1"/>
  <c r="O1221" i="1"/>
  <c r="G1221" i="1" a="1"/>
  <c r="G1221" i="1" s="1"/>
  <c r="J1220" i="1" a="1"/>
  <c r="J1220" i="1"/>
  <c r="G1220" i="1" a="1"/>
  <c r="G1220" i="1"/>
  <c r="K1219" i="1" a="1"/>
  <c r="K1219" i="1"/>
  <c r="P1219" i="1" a="1"/>
  <c r="P1219" i="1" s="1"/>
  <c r="J1219" i="1" a="1"/>
  <c r="J1219" i="1" s="1"/>
  <c r="L1221" i="1" a="1"/>
  <c r="L1221" i="1" s="1"/>
  <c r="L1223" i="1" a="1"/>
  <c r="L1223" i="1" s="1"/>
  <c r="I1220" i="1" a="1"/>
  <c r="I1220" i="1" s="1"/>
  <c r="Q1218" i="1" a="1"/>
  <c r="Q1218" i="1" s="1"/>
  <c r="F1219" i="1" a="1"/>
  <c r="F1219" i="1" s="1"/>
  <c r="O1218" i="1" a="1"/>
  <c r="O1218" i="1" s="1"/>
  <c r="K1218" i="1" a="1"/>
  <c r="K1218" i="1" s="1"/>
  <c r="G1218" i="1" a="1"/>
  <c r="G1218" i="1" s="1"/>
  <c r="F1218" i="1" a="1"/>
  <c r="F1218" i="1" s="1"/>
  <c r="G1217" i="1" a="1"/>
  <c r="G1217" i="1"/>
  <c r="F1217" i="1" a="1"/>
  <c r="F1217" i="1" s="1"/>
  <c r="P1217" i="1" a="1"/>
  <c r="P1217" i="1" s="1"/>
  <c r="Q1216" i="1" a="1"/>
  <c r="Q1216" i="1"/>
  <c r="M1218" i="1" a="1"/>
  <c r="M1218" i="1" s="1"/>
  <c r="L1218" i="1" a="1"/>
  <c r="L1218" i="1" s="1"/>
  <c r="J1218" i="1" a="1"/>
  <c r="J1218" i="1"/>
  <c r="I1218" i="1" a="1"/>
  <c r="I1218" i="1" s="1"/>
  <c r="L1217" i="1" a="1"/>
  <c r="L1217" i="1" s="1"/>
  <c r="P1216" i="1" a="1"/>
  <c r="P1216" i="1" s="1"/>
  <c r="M1216" i="1" a="1"/>
  <c r="M1216" i="1" s="1"/>
  <c r="H1218" i="1" a="1"/>
  <c r="H1218" i="1" s="1"/>
  <c r="K1217" i="1" a="1"/>
  <c r="K1217" i="1"/>
  <c r="I1217" i="1" a="1"/>
  <c r="I1217" i="1"/>
  <c r="H1217" i="1" a="1"/>
  <c r="H1217" i="1" s="1"/>
  <c r="N1216" i="1" a="1"/>
  <c r="N1216" i="1"/>
  <c r="O1217" i="1" a="1"/>
  <c r="O1217" i="1"/>
  <c r="J1217" i="1" a="1"/>
  <c r="J1217" i="1"/>
  <c r="I1219" i="1" a="1"/>
  <c r="I1219" i="1"/>
  <c r="N1217" i="1" a="1"/>
  <c r="N1217" i="1" s="1"/>
  <c r="G1219" i="1" a="1"/>
  <c r="G1219" i="1" s="1"/>
  <c r="M1217" i="1" a="1"/>
  <c r="M1217" i="1"/>
  <c r="N1218" i="1" a="1"/>
  <c r="N1218" i="1" s="1"/>
  <c r="Q1217" i="1" a="1"/>
  <c r="Q1217" i="1" s="1"/>
  <c r="O1216" i="1" a="1"/>
  <c r="O1216" i="1" s="1"/>
  <c r="H1219" i="1" a="1"/>
  <c r="H1219" i="1" s="1"/>
  <c r="P1218" i="1" a="1"/>
  <c r="P1218" i="1" s="1"/>
  <c r="Q1214" i="1" a="1"/>
  <c r="Q1214" i="1" s="1"/>
  <c r="O1215" i="1" a="1"/>
  <c r="O1215" i="1" s="1"/>
  <c r="L1216" i="1" a="1"/>
  <c r="L1216" i="1"/>
  <c r="L1215" i="1" a="1"/>
  <c r="L1215" i="1" s="1"/>
  <c r="K1216" i="1" a="1"/>
  <c r="K1216" i="1" s="1"/>
  <c r="J1214" i="1" a="1"/>
  <c r="J1214" i="1"/>
  <c r="J1216" i="1" a="1"/>
  <c r="J1216" i="1" s="1"/>
  <c r="I1216" i="1" a="1"/>
  <c r="I1216" i="1"/>
  <c r="H1216" i="1" a="1"/>
  <c r="H1216" i="1" s="1"/>
  <c r="P1215" i="1" a="1"/>
  <c r="P1215" i="1" s="1"/>
  <c r="O1214" i="1" a="1"/>
  <c r="O1214" i="1" s="1"/>
  <c r="N1215" i="1" a="1"/>
  <c r="N1215" i="1"/>
  <c r="K1214" i="1" a="1"/>
  <c r="K1214" i="1" s="1"/>
  <c r="F1215" i="1" a="1"/>
  <c r="F1215" i="1"/>
  <c r="N1214" i="1" a="1"/>
  <c r="N1214" i="1"/>
  <c r="G1216" i="1" a="1"/>
  <c r="G1216" i="1"/>
  <c r="I1215" i="1" a="1"/>
  <c r="I1215" i="1" s="1"/>
  <c r="L1214" i="1" a="1"/>
  <c r="L1214" i="1"/>
  <c r="F1216" i="1" a="1"/>
  <c r="F1216" i="1"/>
  <c r="Q1215" i="1" a="1"/>
  <c r="Q1215" i="1"/>
  <c r="M1215" i="1" a="1"/>
  <c r="M1215" i="1" s="1"/>
  <c r="H1215" i="1" a="1"/>
  <c r="H1215" i="1" s="1"/>
  <c r="G1215" i="1" a="1"/>
  <c r="G1215" i="1"/>
  <c r="P1214" i="1" a="1"/>
  <c r="P1214" i="1" s="1"/>
  <c r="H1214" i="1" a="1"/>
  <c r="H1214" i="1" s="1"/>
  <c r="K1215" i="1" a="1"/>
  <c r="K1215" i="1" s="1"/>
  <c r="J1215" i="1" a="1"/>
  <c r="J1215" i="1"/>
  <c r="M1214" i="1" a="1"/>
  <c r="M1214" i="1" s="1"/>
  <c r="F1214" i="1" a="1"/>
  <c r="F1214" i="1"/>
  <c r="Q1212" i="1" a="1"/>
  <c r="Q1212" i="1" s="1"/>
  <c r="I1214" i="1" a="1"/>
  <c r="I1214" i="1" s="1"/>
  <c r="G1214" i="1" a="1"/>
  <c r="G1214" i="1"/>
  <c r="P1212" i="1" a="1"/>
  <c r="P1212" i="1" s="1"/>
  <c r="Q1211" i="1" a="1"/>
  <c r="Q1211" i="1" s="1"/>
  <c r="O1212" i="1" a="1"/>
  <c r="O1212" i="1"/>
  <c r="J1211" i="1" a="1"/>
  <c r="J1211" i="1" s="1"/>
  <c r="M1212" i="1" a="1"/>
  <c r="M1212" i="1" s="1"/>
  <c r="O1211" i="1" a="1"/>
  <c r="O1211" i="1" s="1"/>
  <c r="I1212" i="1" a="1"/>
  <c r="I1212" i="1" s="1"/>
  <c r="F1212" i="1" a="1"/>
  <c r="F1212" i="1"/>
  <c r="Q1210" i="1" a="1"/>
  <c r="Q1210" i="1" s="1"/>
  <c r="N1212" i="1" a="1"/>
  <c r="N1212" i="1" s="1"/>
  <c r="P1211" i="1" a="1"/>
  <c r="P1211" i="1" s="1"/>
  <c r="G1211" i="1" a="1"/>
  <c r="G1211" i="1" s="1"/>
  <c r="K1212" i="1" a="1"/>
  <c r="K1212" i="1"/>
  <c r="H1212" i="1" a="1"/>
  <c r="H1212" i="1" s="1"/>
  <c r="I1211" i="1" a="1"/>
  <c r="I1211" i="1"/>
  <c r="G1212" i="1" a="1"/>
  <c r="G1212" i="1"/>
  <c r="K1211" i="1" a="1"/>
  <c r="K1211" i="1"/>
  <c r="M1211" i="1" a="1"/>
  <c r="M1211" i="1" s="1"/>
  <c r="L1211" i="1" a="1"/>
  <c r="L1211" i="1" s="1"/>
  <c r="H1211" i="1" a="1"/>
  <c r="H1211" i="1" s="1"/>
  <c r="F1211" i="1" a="1"/>
  <c r="F1211" i="1"/>
  <c r="J1212" i="1" a="1"/>
  <c r="J1212" i="1" s="1"/>
  <c r="L1212" i="1" a="1"/>
  <c r="L1212" i="1"/>
  <c r="N1211" i="1" a="1"/>
  <c r="N1211" i="1" s="1"/>
  <c r="L1210" i="1" a="1"/>
  <c r="L1210" i="1" s="1"/>
  <c r="K1210" i="1" a="1"/>
  <c r="K1210" i="1" s="1"/>
  <c r="O1208" i="1" a="1"/>
  <c r="O1208" i="1" s="1"/>
  <c r="L1208" i="1" a="1"/>
  <c r="L1208" i="1" s="1"/>
  <c r="J1208" i="1" a="1"/>
  <c r="J1208" i="1"/>
  <c r="N1210" i="1" a="1"/>
  <c r="N1210" i="1" s="1"/>
  <c r="M1210" i="1" a="1"/>
  <c r="M1210" i="1" s="1"/>
  <c r="M1208" i="1" a="1"/>
  <c r="M1208" i="1"/>
  <c r="J1210" i="1" a="1"/>
  <c r="J1210" i="1" s="1"/>
  <c r="I1210" i="1" a="1"/>
  <c r="I1210" i="1" s="1"/>
  <c r="H1210" i="1" a="1"/>
  <c r="H1210" i="1" s="1"/>
  <c r="G1210" i="1" a="1"/>
  <c r="G1210" i="1" s="1"/>
  <c r="J1209" i="1" a="1"/>
  <c r="J1209" i="1"/>
  <c r="H1208" i="1" a="1"/>
  <c r="H1208" i="1" s="1"/>
  <c r="G1208" i="1" a="1"/>
  <c r="G1208" i="1" s="1"/>
  <c r="H1209" i="1" a="1"/>
  <c r="H1209" i="1"/>
  <c r="P1208" i="1" a="1"/>
  <c r="P1208" i="1" s="1"/>
  <c r="Q1208" i="1" a="1"/>
  <c r="Q1208" i="1"/>
  <c r="F1210" i="1" a="1"/>
  <c r="F1210" i="1" s="1"/>
  <c r="K1209" i="1" a="1"/>
  <c r="K1209" i="1"/>
  <c r="F1208" i="1" a="1"/>
  <c r="F1208" i="1"/>
  <c r="L1209" i="1" a="1"/>
  <c r="L1209" i="1"/>
  <c r="I1209" i="1" a="1"/>
  <c r="I1209" i="1" s="1"/>
  <c r="F1209" i="1" a="1"/>
  <c r="F1209" i="1" s="1"/>
  <c r="K1208" i="1" a="1"/>
  <c r="K1208" i="1" s="1"/>
  <c r="Q1209" i="1" a="1"/>
  <c r="Q1209" i="1" s="1"/>
  <c r="P1209" i="1" a="1"/>
  <c r="P1209" i="1" s="1"/>
  <c r="O1209" i="1" a="1"/>
  <c r="O1209" i="1" s="1"/>
  <c r="M1209" i="1" a="1"/>
  <c r="M1209" i="1" s="1"/>
  <c r="N1209" i="1" a="1"/>
  <c r="N1209" i="1" s="1"/>
  <c r="I1208" i="1" a="1"/>
  <c r="I1208" i="1"/>
  <c r="G1209" i="1" a="1"/>
  <c r="G1209" i="1" s="1"/>
  <c r="P1210" i="1" a="1"/>
  <c r="P1210" i="1" s="1"/>
  <c r="N1208" i="1" a="1"/>
  <c r="N1208" i="1"/>
  <c r="O1210" i="1" a="1"/>
  <c r="O1210" i="1" s="1"/>
  <c r="P1202" i="1" a="1"/>
  <c r="P1202" i="1" s="1"/>
  <c r="O1202" i="1" a="1"/>
  <c r="O1202" i="1"/>
  <c r="M1202" i="1" a="1"/>
  <c r="M1202" i="1" s="1"/>
  <c r="N1202" i="1" a="1"/>
  <c r="N1202" i="1" s="1"/>
  <c r="Q1202" i="1" a="1"/>
  <c r="Q1202" i="1" s="1"/>
  <c r="J2020" i="1" a="1"/>
  <c r="J2020" i="1" s="1"/>
  <c r="Q2020" i="1" a="1"/>
  <c r="Q2020" i="1"/>
  <c r="L2021" i="1" a="1"/>
  <c r="L2021" i="1"/>
  <c r="P2020" i="1" a="1"/>
  <c r="P2020" i="1"/>
  <c r="M2019" i="1" a="1"/>
  <c r="M2019" i="1" s="1"/>
  <c r="L2020" i="1" a="1"/>
  <c r="L2020" i="1" s="1"/>
  <c r="P2018" i="1" a="1"/>
  <c r="P2018" i="1"/>
  <c r="P2019" i="1" s="1" a="1"/>
  <c r="I2018" i="1" a="1"/>
  <c r="I2018" i="1" s="1"/>
  <c r="I2019" i="1" s="1" a="1"/>
  <c r="I2019" i="1" s="1"/>
  <c r="K2020" i="1" a="1"/>
  <c r="K2020" i="1"/>
  <c r="H2020" i="1" a="1"/>
  <c r="H2020" i="1"/>
  <c r="Q2021" i="1" a="1"/>
  <c r="Q2021" i="1" s="1"/>
  <c r="J2019" i="1" a="1"/>
  <c r="J2019" i="1" s="1"/>
  <c r="G2021" i="1" a="1"/>
  <c r="G2021" i="1" s="1"/>
  <c r="K2021" i="1" a="1"/>
  <c r="K2021" i="1" s="1"/>
  <c r="J2018" i="1" a="1"/>
  <c r="J2018" i="1"/>
  <c r="N2021" i="1" a="1"/>
  <c r="N2021" i="1"/>
  <c r="P2021" i="1" a="1"/>
  <c r="P2021" i="1"/>
  <c r="O2021" i="1" a="1"/>
  <c r="O2021" i="1" s="1"/>
  <c r="M2021" i="1" a="1"/>
  <c r="M2021" i="1" s="1"/>
  <c r="J2021" i="1" a="1"/>
  <c r="J2021" i="1"/>
  <c r="O2018" i="1" a="1"/>
  <c r="O2018" i="1" s="1"/>
  <c r="I2021" i="1" a="1"/>
  <c r="I2021" i="1" s="1"/>
  <c r="H2021" i="1" a="1"/>
  <c r="H2021" i="1" s="1"/>
  <c r="F2021" i="1" a="1"/>
  <c r="F2021" i="1" s="1"/>
  <c r="O2020" i="1" a="1"/>
  <c r="O2020" i="1" s="1"/>
  <c r="N2018" i="1" a="1"/>
  <c r="N2018" i="1" s="1"/>
  <c r="N2019" i="1" s="1" a="1"/>
  <c r="N2019" i="1" s="1"/>
  <c r="N2020" i="1" a="1"/>
  <c r="N2020" i="1"/>
  <c r="M2020" i="1" a="1"/>
  <c r="M2020" i="1"/>
  <c r="I2020" i="1" a="1"/>
  <c r="I2020" i="1"/>
  <c r="G2020" i="1" a="1"/>
  <c r="G2020" i="1" s="1"/>
  <c r="Q2018" i="1" a="1"/>
  <c r="Q2018" i="1" s="1"/>
  <c r="Q2019" i="1" s="1" a="1"/>
  <c r="Q2019" i="1" s="1"/>
  <c r="K2018" i="1" a="1"/>
  <c r="K2018" i="1" s="1"/>
  <c r="K2019" i="1" s="1" a="1"/>
  <c r="K2019" i="1" s="1"/>
  <c r="F2018" i="1" a="1"/>
  <c r="F2018" i="1"/>
  <c r="F2020" i="1" a="1"/>
  <c r="F2020" i="1" s="1"/>
  <c r="P2019" i="1"/>
  <c r="O2019" i="1" a="1"/>
  <c r="O2019" i="1"/>
  <c r="L2019" i="1" a="1"/>
  <c r="L2019" i="1" s="1"/>
  <c r="G2018" i="1" a="1"/>
  <c r="G2018" i="1" s="1"/>
  <c r="G2019" i="1" s="1" a="1"/>
  <c r="G2019" i="1" s="1"/>
  <c r="H2018" i="1" a="1"/>
  <c r="H2018" i="1" s="1"/>
  <c r="H2019" i="1" s="1" a="1"/>
  <c r="H2019" i="1" s="1"/>
  <c r="F2019" i="1" a="1"/>
  <c r="F2019" i="1" s="1"/>
  <c r="L2018" i="1" a="1"/>
  <c r="L2018" i="1"/>
  <c r="M2018" i="1" a="1"/>
  <c r="M2018" i="1" s="1"/>
  <c r="Q2016" i="1" a="1"/>
  <c r="Q2016" i="1"/>
  <c r="Q2017" i="1" s="1" a="1"/>
  <c r="Q2017" i="1" s="1"/>
  <c r="I2017" i="1" a="1"/>
  <c r="I2017" i="1"/>
  <c r="G2016" i="1" a="1"/>
  <c r="G2016" i="1" s="1"/>
  <c r="G2017" i="1" s="1" a="1"/>
  <c r="G2017" i="1" s="1"/>
  <c r="O2016" i="1" a="1"/>
  <c r="O2016" i="1"/>
  <c r="O2017" i="1" s="1" a="1"/>
  <c r="O2017" i="1" s="1"/>
  <c r="M2016" i="1" a="1"/>
  <c r="M2016" i="1" s="1"/>
  <c r="M2017" i="1" s="1" a="1"/>
  <c r="M2017" i="1" s="1"/>
  <c r="L2016" i="1" a="1"/>
  <c r="L2016" i="1" s="1"/>
  <c r="L2017" i="1" s="1" a="1"/>
  <c r="L2017" i="1" s="1"/>
  <c r="J2016" i="1" a="1"/>
  <c r="J2016" i="1" s="1"/>
  <c r="H2016" i="1" a="1"/>
  <c r="H2016" i="1" s="1"/>
  <c r="H2017" i="1" s="1" a="1"/>
  <c r="H2017" i="1" s="1"/>
  <c r="J2017" i="1" a="1"/>
  <c r="J2017" i="1" s="1"/>
  <c r="I2016" i="1" a="1"/>
  <c r="I2016" i="1"/>
  <c r="P2016" i="1" a="1"/>
  <c r="P2016" i="1" s="1"/>
  <c r="P2017" i="1" s="1" a="1"/>
  <c r="P2017" i="1" s="1"/>
  <c r="K2016" i="1" a="1"/>
  <c r="K2016" i="1"/>
  <c r="K2017" i="1" s="1" a="1"/>
  <c r="K2017" i="1" s="1"/>
  <c r="N2016" i="1" a="1"/>
  <c r="N2016" i="1" s="1"/>
  <c r="N2017" i="1" s="1" a="1"/>
  <c r="N2017" i="1" s="1"/>
  <c r="F2016" i="1" a="1"/>
  <c r="F2016" i="1" s="1"/>
  <c r="F2017" i="1" s="1" a="1"/>
  <c r="F2017" i="1" s="1"/>
  <c r="Q2015" i="1" a="1"/>
  <c r="Q2015" i="1" s="1"/>
  <c r="K2014" i="1" a="1"/>
  <c r="K2014" i="1" s="1"/>
  <c r="L2013" i="1" a="1"/>
  <c r="L2013" i="1"/>
  <c r="L2014" i="1" s="1" a="1"/>
  <c r="L2014" i="1" s="1"/>
  <c r="H2013" i="1" a="1"/>
  <c r="H2013" i="1" s="1"/>
  <c r="H2014" i="1" s="1" a="1"/>
  <c r="H2014" i="1" s="1"/>
  <c r="M2015" i="1" a="1"/>
  <c r="M2015" i="1" s="1"/>
  <c r="J2013" i="1" a="1"/>
  <c r="J2013" i="1" s="1"/>
  <c r="J2015" i="1" a="1"/>
  <c r="J2015" i="1" s="1"/>
  <c r="Q2013" i="1" a="1"/>
  <c r="Q2013" i="1"/>
  <c r="Q2014" i="1" s="1" a="1"/>
  <c r="Q2014" i="1" s="1"/>
  <c r="L2015" i="1" a="1"/>
  <c r="L2015" i="1"/>
  <c r="I2015" i="1" a="1"/>
  <c r="I2015" i="1"/>
  <c r="N2013" i="1" a="1"/>
  <c r="N2013" i="1"/>
  <c r="N2014" i="1" s="1" a="1"/>
  <c r="H2015" i="1" a="1"/>
  <c r="H2015" i="1" s="1"/>
  <c r="J2014" i="1" a="1"/>
  <c r="J2014" i="1" s="1"/>
  <c r="K2015" i="1" a="1"/>
  <c r="K2015" i="1" s="1"/>
  <c r="G2015" i="1" a="1"/>
  <c r="G2015" i="1" s="1"/>
  <c r="P2013" i="1" a="1"/>
  <c r="P2013" i="1" s="1"/>
  <c r="P2014" i="1" s="1" a="1"/>
  <c r="P2014" i="1" s="1"/>
  <c r="O2013" i="1" a="1"/>
  <c r="O2013" i="1" s="1"/>
  <c r="O2014" i="1" s="1" a="1"/>
  <c r="O2014" i="1" s="1"/>
  <c r="F2015" i="1" a="1"/>
  <c r="F2015" i="1" s="1"/>
  <c r="I2013" i="1" a="1"/>
  <c r="I2013" i="1" s="1"/>
  <c r="I2014" i="1" s="1" a="1"/>
  <c r="I2014" i="1" s="1"/>
  <c r="M2013" i="1" a="1"/>
  <c r="M2013" i="1" s="1"/>
  <c r="M2014" i="1" s="1" a="1"/>
  <c r="M2014" i="1" s="1"/>
  <c r="P2015" i="1" a="1"/>
  <c r="P2015" i="1" s="1"/>
  <c r="O2015" i="1" a="1"/>
  <c r="O2015" i="1" s="1"/>
  <c r="K2013" i="1" a="1"/>
  <c r="K2013" i="1"/>
  <c r="N2015" i="1" a="1"/>
  <c r="N2015" i="1"/>
  <c r="N2014" i="1"/>
  <c r="G2013" i="1" a="1"/>
  <c r="G2013" i="1"/>
  <c r="G2014" i="1" s="1" a="1"/>
  <c r="G2014" i="1" s="1"/>
  <c r="F2013" i="1" a="1"/>
  <c r="F2013" i="1" s="1"/>
  <c r="F2014" i="1" s="1" a="1"/>
  <c r="F2014" i="1" s="1"/>
  <c r="P2011" i="1" a="1"/>
  <c r="P2011" i="1" s="1"/>
  <c r="Q2011" i="1" a="1"/>
  <c r="Q2011" i="1" s="1"/>
  <c r="M2011" i="1" a="1"/>
  <c r="M2011" i="1"/>
  <c r="L2011" i="1" a="1"/>
  <c r="L2011" i="1"/>
  <c r="O2011" i="1" a="1"/>
  <c r="O2011" i="1"/>
  <c r="N2011" i="1" a="1"/>
  <c r="N2011" i="1" s="1"/>
  <c r="J2011" i="1" a="1"/>
  <c r="J2011" i="1" s="1"/>
  <c r="K2011" i="1" a="1"/>
  <c r="K2011" i="1" s="1"/>
  <c r="I2011" i="1" a="1"/>
  <c r="I2011" i="1" s="1"/>
  <c r="P2010" i="1" a="1"/>
  <c r="P2010" i="1"/>
  <c r="J2010" i="1" a="1"/>
  <c r="J2010" i="1"/>
  <c r="N2010" i="1" a="1"/>
  <c r="N2010" i="1" s="1"/>
  <c r="M2010" i="1" a="1"/>
  <c r="M2010" i="1" s="1"/>
  <c r="L2010" i="1" a="1"/>
  <c r="L2010" i="1" s="1"/>
  <c r="F2008" i="1" a="1"/>
  <c r="F2008" i="1" s="1"/>
  <c r="K2010" i="1" a="1"/>
  <c r="K2010" i="1"/>
  <c r="I2010" i="1" a="1"/>
  <c r="I2010" i="1" s="1"/>
  <c r="H2010" i="1" a="1"/>
  <c r="H2010" i="1" s="1"/>
  <c r="H2009" i="1" a="1"/>
  <c r="H2009" i="1" s="1"/>
  <c r="G2010" i="1" a="1"/>
  <c r="G2010" i="1" s="1"/>
  <c r="N2008" i="1" a="1"/>
  <c r="N2008" i="1"/>
  <c r="N2009" i="1" s="1" a="1"/>
  <c r="N2009" i="1" s="1"/>
  <c r="M2008" i="1" a="1"/>
  <c r="M2008" i="1"/>
  <c r="M2009" i="1" s="1" a="1"/>
  <c r="M2009" i="1" s="1"/>
  <c r="H2008" i="1" a="1"/>
  <c r="H2008" i="1"/>
  <c r="G2009" i="1"/>
  <c r="K2008" i="1" a="1"/>
  <c r="K2008" i="1" s="1"/>
  <c r="I2008" i="1" a="1"/>
  <c r="I2008" i="1" s="1"/>
  <c r="F2010" i="1" a="1"/>
  <c r="F2010" i="1" s="1"/>
  <c r="L2007" i="1"/>
  <c r="K2009" i="1" a="1"/>
  <c r="K2009" i="1" s="1"/>
  <c r="I2009" i="1" a="1"/>
  <c r="I2009" i="1" s="1"/>
  <c r="F2009" i="1" a="1"/>
  <c r="F2009" i="1" s="1"/>
  <c r="Q2008" i="1" a="1"/>
  <c r="Q2008" i="1" s="1"/>
  <c r="Q2009" i="1" s="1" a="1"/>
  <c r="Q2009" i="1" s="1"/>
  <c r="P2008" i="1" a="1"/>
  <c r="P2008" i="1" s="1"/>
  <c r="P2009" i="1" s="1" a="1"/>
  <c r="P2009" i="1" s="1"/>
  <c r="O2008" i="1" a="1"/>
  <c r="O2008" i="1" s="1"/>
  <c r="J2008" i="1" a="1"/>
  <c r="J2008" i="1" s="1"/>
  <c r="J2009" i="1" s="1" a="1"/>
  <c r="J2009" i="1" s="1"/>
  <c r="G2008" i="1" a="1"/>
  <c r="G2008" i="1" s="1"/>
  <c r="G2009" i="1" s="1" a="1"/>
  <c r="K2007" i="1"/>
  <c r="L2008" i="1" a="1"/>
  <c r="L2008" i="1"/>
  <c r="L2009" i="1" s="1" a="1"/>
  <c r="L2009" i="1" s="1"/>
  <c r="O2009" i="1" a="1"/>
  <c r="O2009" i="1" s="1"/>
  <c r="H2011" i="1" a="1"/>
  <c r="H2011" i="1" s="1"/>
  <c r="G2011" i="1" a="1"/>
  <c r="G2011" i="1" s="1"/>
  <c r="O2010" i="1" a="1"/>
  <c r="O2010" i="1"/>
  <c r="F2011" i="1" a="1"/>
  <c r="F2011" i="1" s="1"/>
  <c r="Q2010" i="1" a="1"/>
  <c r="Q2010" i="1" s="1"/>
  <c r="I2004" i="1" a="1"/>
  <c r="I2004" i="1" s="1"/>
  <c r="M2005" i="1" a="1"/>
  <c r="M2005" i="1"/>
  <c r="K2003" i="1" a="1"/>
  <c r="K2003" i="1" s="1"/>
  <c r="J2003" i="1" a="1"/>
  <c r="J2003" i="1"/>
  <c r="F2005" i="1" a="1"/>
  <c r="F2005" i="1"/>
  <c r="O2003" i="1" a="1"/>
  <c r="O2003" i="1"/>
  <c r="O2004" i="1" s="1" a="1"/>
  <c r="O2004" i="1" s="1"/>
  <c r="N2003" i="1" a="1"/>
  <c r="N2003" i="1" s="1"/>
  <c r="N2004" i="1" s="1" a="1"/>
  <c r="N2004" i="1" s="1"/>
  <c r="H2003" i="1" a="1"/>
  <c r="H2003" i="1"/>
  <c r="P2001" i="1" a="1"/>
  <c r="P2001" i="1" s="1"/>
  <c r="J2004" i="1" a="1"/>
  <c r="J2004" i="1" s="1"/>
  <c r="H2007" i="1" a="1"/>
  <c r="H2007" i="1" s="1"/>
  <c r="G2007" i="1" a="1"/>
  <c r="G2007" i="1"/>
  <c r="P2003" i="1" a="1"/>
  <c r="P2003" i="1" s="1"/>
  <c r="P2004" i="1" s="1" a="1"/>
  <c r="P2004" i="1" s="1"/>
  <c r="P2006" i="1" a="1"/>
  <c r="P2006" i="1" s="1"/>
  <c r="P2007" i="1" s="1" a="1"/>
  <c r="P2007" i="1" s="1"/>
  <c r="O2006" i="1" a="1"/>
  <c r="O2006" i="1"/>
  <c r="O2007" i="1" s="1" a="1"/>
  <c r="O2007" i="1" s="1"/>
  <c r="G2006" i="1" a="1"/>
  <c r="G2006" i="1" s="1"/>
  <c r="P2005" i="1" a="1"/>
  <c r="P2005" i="1" s="1"/>
  <c r="F2003" i="1" a="1"/>
  <c r="F2003" i="1" s="1"/>
  <c r="K2001" i="1" a="1"/>
  <c r="K2001" i="1" s="1"/>
  <c r="L2005" i="1" a="1"/>
  <c r="L2005" i="1"/>
  <c r="I2003" i="1" a="1"/>
  <c r="I2003" i="1" s="1"/>
  <c r="F2004" i="1" a="1"/>
  <c r="F2004" i="1" s="1"/>
  <c r="K2005" i="1" a="1"/>
  <c r="K2005" i="1"/>
  <c r="I2005" i="1" a="1"/>
  <c r="I2005" i="1"/>
  <c r="H2005" i="1" a="1"/>
  <c r="H2005" i="1" s="1"/>
  <c r="G2005" i="1" a="1"/>
  <c r="G2005" i="1" s="1"/>
  <c r="G2003" i="1" a="1"/>
  <c r="G2003" i="1" s="1"/>
  <c r="G2004" i="1" s="1" a="1"/>
  <c r="G2004" i="1" s="1"/>
  <c r="O2001" i="1" a="1"/>
  <c r="O2001" i="1"/>
  <c r="I2001" i="1" a="1"/>
  <c r="I2001" i="1" s="1"/>
  <c r="L2003" i="1" a="1"/>
  <c r="L2003" i="1" s="1"/>
  <c r="L2004" i="1" s="1" a="1"/>
  <c r="L2004" i="1" s="1"/>
  <c r="J2006" i="1" a="1"/>
  <c r="J2006" i="1" s="1"/>
  <c r="J2007" i="1" s="1" a="1"/>
  <c r="J2007" i="1" s="1"/>
  <c r="M2001" i="1" a="1"/>
  <c r="M2001" i="1"/>
  <c r="M2006" i="1" a="1"/>
  <c r="M2006" i="1"/>
  <c r="M2007" i="1" s="1" a="1"/>
  <c r="M2007" i="1" s="1"/>
  <c r="I2006" i="1" a="1"/>
  <c r="I2006" i="1" s="1"/>
  <c r="I2007" i="1" s="1" a="1"/>
  <c r="I2007" i="1" s="1"/>
  <c r="M2003" i="1" a="1"/>
  <c r="M2003" i="1" s="1"/>
  <c r="M2004" i="1" s="1" a="1"/>
  <c r="M2004" i="1" s="1"/>
  <c r="N2001" i="1" a="1"/>
  <c r="N2001" i="1" s="1"/>
  <c r="L2001" i="1" a="1"/>
  <c r="L2001" i="1"/>
  <c r="J2001" i="1" a="1"/>
  <c r="J2001" i="1"/>
  <c r="L2006" i="1" a="1"/>
  <c r="L2006" i="1" s="1"/>
  <c r="L2007" i="1" s="1" a="1"/>
  <c r="N2006" i="1" a="1"/>
  <c r="N2006" i="1" s="1"/>
  <c r="N2007" i="1" s="1" a="1"/>
  <c r="N2007" i="1" s="1"/>
  <c r="K2006" i="1" a="1"/>
  <c r="K2006" i="1" s="1"/>
  <c r="K2007" i="1" s="1" a="1"/>
  <c r="Q2005" i="1" a="1"/>
  <c r="Q2005" i="1" s="1"/>
  <c r="J2005" i="1" a="1"/>
  <c r="J2005" i="1" s="1"/>
  <c r="H2004" i="1" a="1"/>
  <c r="H2004" i="1" s="1"/>
  <c r="Q2001" i="1" a="1"/>
  <c r="Q2001" i="1" s="1"/>
  <c r="K2004" i="1" a="1"/>
  <c r="K2004" i="1" s="1"/>
  <c r="Q2006" i="1" a="1"/>
  <c r="Q2006" i="1" s="1"/>
  <c r="Q2007" i="1" s="1" a="1"/>
  <c r="Q2007" i="1" s="1"/>
  <c r="H2006" i="1" a="1"/>
  <c r="H2006" i="1"/>
  <c r="F2006" i="1" a="1"/>
  <c r="F2006" i="1" s="1"/>
  <c r="F2007" i="1" s="1" a="1"/>
  <c r="F2007" i="1" s="1"/>
  <c r="O2005" i="1" a="1"/>
  <c r="O2005" i="1"/>
  <c r="N2005" i="1" a="1"/>
  <c r="N2005" i="1"/>
  <c r="Q2003" i="1" a="1"/>
  <c r="Q2003" i="1"/>
  <c r="Q2004" i="1" s="1" a="1"/>
  <c r="Q2004" i="1" s="1"/>
  <c r="I2000" i="1" a="1"/>
  <c r="I2000" i="1" s="1"/>
  <c r="P1999" i="1" a="1"/>
  <c r="P1999" i="1"/>
  <c r="Q1998" i="1" a="1"/>
  <c r="Q1998" i="1"/>
  <c r="M1998" i="1" a="1"/>
  <c r="M1998" i="1"/>
  <c r="L1998" i="1" a="1"/>
  <c r="L1998" i="1" s="1"/>
  <c r="G1998" i="1" a="1"/>
  <c r="G1998" i="1" s="1"/>
  <c r="Q1997" i="1" a="1"/>
  <c r="Q1997" i="1" s="1"/>
  <c r="O1999" i="1" a="1"/>
  <c r="O1999" i="1" s="1"/>
  <c r="K1999" i="1" a="1"/>
  <c r="K1999" i="1" s="1"/>
  <c r="J1998" i="1" a="1"/>
  <c r="J1998" i="1" s="1"/>
  <c r="F1998" i="1" a="1"/>
  <c r="F1998" i="1" s="1"/>
  <c r="I1998" i="1" a="1"/>
  <c r="I1998" i="1" s="1"/>
  <c r="N1999" i="1" a="1"/>
  <c r="N1999" i="1"/>
  <c r="J1999" i="1" a="1"/>
  <c r="J1999" i="1"/>
  <c r="F1999" i="1" a="1"/>
  <c r="F1999" i="1" s="1"/>
  <c r="J2000" i="1" a="1"/>
  <c r="J2000" i="1"/>
  <c r="H2000" i="1" a="1"/>
  <c r="H2000" i="1" s="1"/>
  <c r="G2000" i="1" a="1"/>
  <c r="G2000" i="1" s="1"/>
  <c r="G1999" i="1" a="1"/>
  <c r="G1999" i="1"/>
  <c r="F2000" i="1" a="1"/>
  <c r="F2000" i="1" s="1"/>
  <c r="Q1999" i="1" a="1"/>
  <c r="Q1999" i="1" s="1"/>
  <c r="P1998" i="1" a="1"/>
  <c r="P1998" i="1" s="1"/>
  <c r="N1998" i="1" a="1"/>
  <c r="N1998" i="1" s="1"/>
  <c r="L1999" i="1" a="1"/>
  <c r="L1999" i="1" s="1"/>
  <c r="H1999" i="1" a="1"/>
  <c r="H1999" i="1" s="1"/>
  <c r="H2001" i="1" a="1"/>
  <c r="H2001" i="1"/>
  <c r="G2001" i="1" a="1"/>
  <c r="G2001" i="1"/>
  <c r="H1998" i="1" a="1"/>
  <c r="H1998" i="1" s="1"/>
  <c r="F2001" i="1" a="1"/>
  <c r="F2001" i="1" s="1"/>
  <c r="Q2000" i="1" a="1"/>
  <c r="Q2000" i="1" s="1"/>
  <c r="P2000" i="1" a="1"/>
  <c r="P2000" i="1"/>
  <c r="O2000" i="1" a="1"/>
  <c r="O2000" i="1"/>
  <c r="N2000" i="1" a="1"/>
  <c r="N2000" i="1"/>
  <c r="M2000" i="1" a="1"/>
  <c r="M2000" i="1" s="1"/>
  <c r="O1998" i="1" a="1"/>
  <c r="O1998" i="1" s="1"/>
  <c r="L2000" i="1" a="1"/>
  <c r="L2000" i="1" s="1"/>
  <c r="I1999" i="1" a="1"/>
  <c r="I1999" i="1" s="1"/>
  <c r="M1999" i="1" a="1"/>
  <c r="M1999" i="1" s="1"/>
  <c r="K1998" i="1" a="1"/>
  <c r="K1998" i="1" s="1"/>
  <c r="K2000" i="1" a="1"/>
  <c r="K2000" i="1"/>
  <c r="P1997" i="1" a="1"/>
  <c r="P1997" i="1"/>
  <c r="O1997" i="1" a="1"/>
  <c r="O1997" i="1"/>
  <c r="N1997" i="1" a="1"/>
  <c r="N1997" i="1" s="1"/>
  <c r="M1997" i="1" a="1"/>
  <c r="M1997" i="1" s="1"/>
  <c r="I1993" i="1" a="1"/>
  <c r="I1993" i="1"/>
  <c r="M1995" i="1" a="1"/>
  <c r="M1995" i="1" s="1"/>
  <c r="H1996" i="1" a="1"/>
  <c r="H1996" i="1" s="1"/>
  <c r="G1995" i="1" a="1"/>
  <c r="G1995" i="1" s="1"/>
  <c r="F1995" i="1" a="1"/>
  <c r="F1995" i="1"/>
  <c r="P1994" i="1" a="1"/>
  <c r="P1994" i="1"/>
  <c r="Q1994" i="1" a="1"/>
  <c r="Q1994" i="1" s="1"/>
  <c r="J1993" i="1" a="1"/>
  <c r="J1993" i="1" s="1"/>
  <c r="N1994" i="1" a="1"/>
  <c r="N1994" i="1" s="1"/>
  <c r="L1992" i="1" a="1"/>
  <c r="L1992" i="1"/>
  <c r="G1993" i="1" a="1"/>
  <c r="G1993" i="1"/>
  <c r="P1992" i="1" a="1"/>
  <c r="P1992" i="1"/>
  <c r="J1997" i="1" a="1"/>
  <c r="J1997" i="1"/>
  <c r="F1997" i="1" a="1"/>
  <c r="F1997" i="1"/>
  <c r="I1997" i="1" a="1"/>
  <c r="I1997" i="1" s="1"/>
  <c r="F1994" i="1" a="1"/>
  <c r="F1994" i="1"/>
  <c r="O1995" i="1" a="1"/>
  <c r="O1995" i="1"/>
  <c r="I1995" i="1" a="1"/>
  <c r="I1995" i="1"/>
  <c r="K1996" i="1" a="1"/>
  <c r="K1996" i="1" s="1"/>
  <c r="P1996" i="1" a="1"/>
  <c r="P1996" i="1" s="1"/>
  <c r="H1995" i="1" a="1"/>
  <c r="H1995" i="1"/>
  <c r="L1997" i="1" a="1"/>
  <c r="L1997" i="1" s="1"/>
  <c r="K1993" i="1" a="1"/>
  <c r="K1993" i="1" s="1"/>
  <c r="K1997" i="1" a="1"/>
  <c r="K1997" i="1"/>
  <c r="F1996" i="1" a="1"/>
  <c r="F1996" i="1" s="1"/>
  <c r="M1994" i="1" a="1"/>
  <c r="M1994" i="1"/>
  <c r="I1994" i="1" a="1"/>
  <c r="I1994" i="1"/>
  <c r="I1992" i="1" a="1"/>
  <c r="I1992" i="1"/>
  <c r="J1994" i="1" a="1"/>
  <c r="J1994" i="1" s="1"/>
  <c r="Q1993" i="1" a="1"/>
  <c r="Q1993" i="1"/>
  <c r="H1997" i="1" a="1"/>
  <c r="H1997" i="1" s="1"/>
  <c r="G1997" i="1" a="1"/>
  <c r="G1997" i="1" s="1"/>
  <c r="Q1996" i="1" a="1"/>
  <c r="Q1996" i="1"/>
  <c r="L1994" i="1" a="1"/>
  <c r="L1994" i="1" s="1"/>
  <c r="O1996" i="1" a="1"/>
  <c r="O1996" i="1" s="1"/>
  <c r="N1996" i="1" a="1"/>
  <c r="N1996" i="1" s="1"/>
  <c r="H1994" i="1" a="1"/>
  <c r="H1994" i="1" s="1"/>
  <c r="M1996" i="1" a="1"/>
  <c r="M1996" i="1" s="1"/>
  <c r="L1996" i="1" a="1"/>
  <c r="L1996" i="1" s="1"/>
  <c r="P1995" i="1" a="1"/>
  <c r="P1995" i="1"/>
  <c r="N1993" i="1" a="1"/>
  <c r="N1993" i="1" s="1"/>
  <c r="M1993" i="1" a="1"/>
  <c r="M1993" i="1" s="1"/>
  <c r="L1995" i="1" a="1"/>
  <c r="L1995" i="1"/>
  <c r="J1995" i="1" a="1"/>
  <c r="J1995" i="1" s="1"/>
  <c r="O1992" i="1" a="1"/>
  <c r="O1992" i="1"/>
  <c r="O1993" i="1" a="1"/>
  <c r="O1993" i="1"/>
  <c r="H1993" i="1" a="1"/>
  <c r="H1993" i="1"/>
  <c r="Q1992" i="1" a="1"/>
  <c r="Q1992" i="1" s="1"/>
  <c r="N1992" i="1" a="1"/>
  <c r="N1992" i="1" s="1"/>
  <c r="Q1995" i="1" a="1"/>
  <c r="Q1995" i="1" s="1"/>
  <c r="O1994" i="1" a="1"/>
  <c r="O1994" i="1" s="1"/>
  <c r="F1993" i="1" a="1"/>
  <c r="F1993" i="1" s="1"/>
  <c r="K1992" i="1" a="1"/>
  <c r="K1992" i="1"/>
  <c r="N1995" i="1" a="1"/>
  <c r="N1995" i="1" s="1"/>
  <c r="J1996" i="1" a="1"/>
  <c r="J1996" i="1"/>
  <c r="G1996" i="1" a="1"/>
  <c r="G1996" i="1"/>
  <c r="K1995" i="1" a="1"/>
  <c r="K1995" i="1"/>
  <c r="K1994" i="1" a="1"/>
  <c r="K1994" i="1" s="1"/>
  <c r="G1994" i="1" a="1"/>
  <c r="G1994" i="1" s="1"/>
  <c r="J1992" i="1" a="1"/>
  <c r="J1992" i="1" s="1"/>
  <c r="P1993" i="1" a="1"/>
  <c r="P1993" i="1" s="1"/>
  <c r="L1993" i="1" a="1"/>
  <c r="L1993" i="1" s="1"/>
  <c r="M1992" i="1" a="1"/>
  <c r="M1992" i="1" s="1"/>
  <c r="I1996" i="1" a="1"/>
  <c r="I1996" i="1"/>
  <c r="N1991" i="1" a="1"/>
  <c r="N1991" i="1" s="1"/>
  <c r="L1991" i="1" a="1"/>
  <c r="L1991" i="1" s="1"/>
  <c r="O1990" i="1" a="1"/>
  <c r="O1990" i="1" s="1"/>
  <c r="G1988" i="1" a="1"/>
  <c r="G1988" i="1" s="1"/>
  <c r="M1990" i="1" a="1"/>
  <c r="M1990" i="1"/>
  <c r="K1990" i="1" a="1"/>
  <c r="K1990" i="1" s="1"/>
  <c r="J1990" i="1" a="1"/>
  <c r="J1990" i="1" s="1"/>
  <c r="I1990" i="1" a="1"/>
  <c r="I1990" i="1" s="1"/>
  <c r="Q1989" i="1" a="1"/>
  <c r="Q1989" i="1" s="1"/>
  <c r="N1989" i="1" a="1"/>
  <c r="N1989" i="1"/>
  <c r="Q1988" i="1" a="1"/>
  <c r="Q1988" i="1"/>
  <c r="J1987" i="1" a="1"/>
  <c r="J1987" i="1"/>
  <c r="L1989" i="1" a="1"/>
  <c r="L1989" i="1" s="1"/>
  <c r="F1988" i="1" a="1"/>
  <c r="F1988" i="1" s="1"/>
  <c r="N1987" i="1" a="1"/>
  <c r="N1987" i="1" s="1"/>
  <c r="I1989" i="1" a="1"/>
  <c r="I1989" i="1"/>
  <c r="J1988" i="1" a="1"/>
  <c r="J1988" i="1"/>
  <c r="H1987" i="1" a="1"/>
  <c r="H1987" i="1" s="1"/>
  <c r="K1988" i="1" a="1"/>
  <c r="K1988" i="1" s="1"/>
  <c r="O1987" i="1" a="1"/>
  <c r="O1987" i="1"/>
  <c r="Q1990" i="1" a="1"/>
  <c r="Q1990" i="1"/>
  <c r="H1990" i="1" a="1"/>
  <c r="H1990" i="1"/>
  <c r="L1987" i="1" a="1"/>
  <c r="L1987" i="1" s="1"/>
  <c r="L1988" i="1" a="1"/>
  <c r="L1988" i="1" s="1"/>
  <c r="P1987" i="1" a="1"/>
  <c r="P1987" i="1" s="1"/>
  <c r="I1987" i="1" a="1"/>
  <c r="I1987" i="1" s="1"/>
  <c r="N1990" i="1" a="1"/>
  <c r="N1990" i="1" s="1"/>
  <c r="G1991" i="1" a="1"/>
  <c r="G1991" i="1" s="1"/>
  <c r="M1987" i="1" a="1"/>
  <c r="M1987" i="1" s="1"/>
  <c r="F1992" i="1" a="1"/>
  <c r="F1992" i="1" s="1"/>
  <c r="Q1991" i="1" a="1"/>
  <c r="Q1991" i="1" s="1"/>
  <c r="Q1987" i="1" a="1"/>
  <c r="Q1987" i="1"/>
  <c r="K1991" i="1" a="1"/>
  <c r="K1991" i="1" s="1"/>
  <c r="I1991" i="1" a="1"/>
  <c r="I1991" i="1"/>
  <c r="H1991" i="1" a="1"/>
  <c r="H1991" i="1"/>
  <c r="G1989" i="1" a="1"/>
  <c r="G1989" i="1"/>
  <c r="M1988" i="1" a="1"/>
  <c r="M1988" i="1" s="1"/>
  <c r="K1987" i="1" a="1"/>
  <c r="K1987" i="1" s="1"/>
  <c r="P1989" i="1" a="1"/>
  <c r="P1989" i="1"/>
  <c r="G1990" i="1" a="1"/>
  <c r="G1990" i="1"/>
  <c r="O1989" i="1" a="1"/>
  <c r="O1989" i="1"/>
  <c r="F1991" i="1" a="1"/>
  <c r="F1991" i="1" s="1"/>
  <c r="N1988" i="1" a="1"/>
  <c r="N1988" i="1" s="1"/>
  <c r="O1991" i="1" a="1"/>
  <c r="O1991" i="1"/>
  <c r="K1989" i="1" a="1"/>
  <c r="K1989" i="1" s="1"/>
  <c r="M1991" i="1" a="1"/>
  <c r="M1991" i="1" s="1"/>
  <c r="P1990" i="1" a="1"/>
  <c r="P1990" i="1" s="1"/>
  <c r="L1990" i="1" a="1"/>
  <c r="L1990" i="1" s="1"/>
  <c r="M1989" i="1" a="1"/>
  <c r="M1989" i="1"/>
  <c r="F1989" i="1" a="1"/>
  <c r="F1989" i="1"/>
  <c r="J1991" i="1" a="1"/>
  <c r="J1991" i="1" s="1"/>
  <c r="I1988" i="1" a="1"/>
  <c r="I1988" i="1" s="1"/>
  <c r="P1991" i="1" a="1"/>
  <c r="P1991" i="1" s="1"/>
  <c r="F1990" i="1" a="1"/>
  <c r="F1990" i="1" s="1"/>
  <c r="H1989" i="1" a="1"/>
  <c r="H1989" i="1" s="1"/>
  <c r="P1988" i="1" a="1"/>
  <c r="P1988" i="1" s="1"/>
  <c r="H1992" i="1" a="1"/>
  <c r="H1992" i="1" s="1"/>
  <c r="J1989" i="1" a="1"/>
  <c r="J1989" i="1" s="1"/>
  <c r="H1988" i="1" a="1"/>
  <c r="H1988" i="1" s="1"/>
  <c r="O1988" i="1" a="1"/>
  <c r="O1988" i="1" s="1"/>
  <c r="G1992" i="1" a="1"/>
  <c r="G1992" i="1" s="1"/>
  <c r="O1985" i="1" a="1"/>
  <c r="O1985" i="1"/>
  <c r="I1985" i="1" a="1"/>
  <c r="I1985" i="1"/>
  <c r="J1986" i="1" a="1"/>
  <c r="J1986" i="1" s="1"/>
  <c r="N1986" i="1" a="1"/>
  <c r="N1986" i="1" s="1"/>
  <c r="M1986" i="1" a="1"/>
  <c r="M1986" i="1" s="1"/>
  <c r="K1986" i="1" a="1"/>
  <c r="K1986" i="1" s="1"/>
  <c r="H1986" i="1" a="1"/>
  <c r="H1986" i="1"/>
  <c r="M1985" i="1" a="1"/>
  <c r="M1985" i="1"/>
  <c r="L1985" i="1" a="1"/>
  <c r="L1985" i="1"/>
  <c r="N1985" i="1" a="1"/>
  <c r="N1985" i="1" s="1"/>
  <c r="G1987" i="1" a="1"/>
  <c r="G1987" i="1"/>
  <c r="F1987" i="1" a="1"/>
  <c r="F1987" i="1" s="1"/>
  <c r="Q1986" i="1" a="1"/>
  <c r="Q1986" i="1" s="1"/>
  <c r="P1986" i="1" a="1"/>
  <c r="P1986" i="1" s="1"/>
  <c r="O1986" i="1" a="1"/>
  <c r="O1986" i="1" s="1"/>
  <c r="G1986" i="1" a="1"/>
  <c r="G1986" i="1"/>
  <c r="L1986" i="1" a="1"/>
  <c r="L1986" i="1"/>
  <c r="Q1985" i="1" a="1"/>
  <c r="Q1985" i="1" s="1"/>
  <c r="I1986" i="1" a="1"/>
  <c r="I1986" i="1" s="1"/>
  <c r="F1986" i="1" a="1"/>
  <c r="F1986" i="1" s="1"/>
  <c r="P1985" i="1" a="1"/>
  <c r="P1985" i="1" s="1"/>
  <c r="J1985" i="1" a="1"/>
  <c r="J1985" i="1" s="1"/>
  <c r="K1985" i="1" a="1"/>
  <c r="K1985" i="1" s="1"/>
  <c r="F1984" i="1" a="1"/>
  <c r="F1984" i="1" s="1"/>
  <c r="Q1983" i="1" a="1"/>
  <c r="Q1983" i="1" s="1"/>
  <c r="N1983" i="1" a="1"/>
  <c r="N1983" i="1" s="1"/>
  <c r="M1983" i="1" a="1"/>
  <c r="M1983" i="1" s="1"/>
  <c r="J1983" i="1" a="1"/>
  <c r="J1983" i="1"/>
  <c r="L1983" i="1" a="1"/>
  <c r="L1983" i="1" s="1"/>
  <c r="I1984" i="1" a="1"/>
  <c r="I1984" i="1"/>
  <c r="O1983" i="1" a="1"/>
  <c r="O1983" i="1"/>
  <c r="K1983" i="1" a="1"/>
  <c r="K1983" i="1" s="1"/>
  <c r="H1985" i="1" a="1"/>
  <c r="H1985" i="1" s="1"/>
  <c r="G1985" i="1" a="1"/>
  <c r="G1985" i="1"/>
  <c r="F1985" i="1" a="1"/>
  <c r="F1985" i="1" s="1"/>
  <c r="Q1984" i="1" a="1"/>
  <c r="Q1984" i="1"/>
  <c r="M1984" i="1" a="1"/>
  <c r="M1984" i="1"/>
  <c r="L1984" i="1" a="1"/>
  <c r="L1984" i="1" s="1"/>
  <c r="P1984" i="1" a="1"/>
  <c r="P1984" i="1" s="1"/>
  <c r="O1984" i="1" a="1"/>
  <c r="O1984" i="1" s="1"/>
  <c r="N1984" i="1" a="1"/>
  <c r="N1984" i="1" s="1"/>
  <c r="K1984" i="1" a="1"/>
  <c r="K1984" i="1" s="1"/>
  <c r="P1983" i="1" a="1"/>
  <c r="P1983" i="1" s="1"/>
  <c r="J1984" i="1" a="1"/>
  <c r="J1984" i="1" s="1"/>
  <c r="G1984" i="1" a="1"/>
  <c r="G1984" i="1" s="1"/>
  <c r="H1984" i="1" a="1"/>
  <c r="H1984" i="1"/>
  <c r="I1983" i="1" a="1"/>
  <c r="I1983" i="1" s="1"/>
  <c r="M1979" i="1" a="1"/>
  <c r="M1979" i="1" s="1"/>
  <c r="J1979" i="1" a="1"/>
  <c r="J1979" i="1" s="1"/>
  <c r="Q1977" i="1" a="1"/>
  <c r="Q1977" i="1" s="1"/>
  <c r="O1981" i="1" a="1"/>
  <c r="O1981" i="1" s="1"/>
  <c r="I1980" i="1" a="1"/>
  <c r="I1980" i="1" s="1"/>
  <c r="G1981" i="1" a="1"/>
  <c r="G1981" i="1"/>
  <c r="H1983" i="1" a="1"/>
  <c r="H1983" i="1"/>
  <c r="G1983" i="1" a="1"/>
  <c r="G1983" i="1" s="1"/>
  <c r="G1982" i="1" a="1"/>
  <c r="G1982" i="1" s="1"/>
  <c r="F1983" i="1" a="1"/>
  <c r="F1983" i="1" s="1"/>
  <c r="J1980" i="1" a="1"/>
  <c r="J1980" i="1"/>
  <c r="Q1982" i="1" a="1"/>
  <c r="Q1982" i="1" s="1"/>
  <c r="I1979" i="1" a="1"/>
  <c r="I1979" i="1" s="1"/>
  <c r="O1982" i="1" a="1"/>
  <c r="O1982" i="1" s="1"/>
  <c r="L1982" i="1" a="1"/>
  <c r="L1982" i="1" s="1"/>
  <c r="L1979" i="1" a="1"/>
  <c r="L1979" i="1"/>
  <c r="G1979" i="1" a="1"/>
  <c r="G1979" i="1" s="1"/>
  <c r="H1982" i="1" a="1"/>
  <c r="H1982" i="1"/>
  <c r="N1982" i="1" a="1"/>
  <c r="N1982" i="1" s="1"/>
  <c r="K1982" i="1" a="1"/>
  <c r="K1982" i="1" s="1"/>
  <c r="F1980" i="1" a="1"/>
  <c r="F1980" i="1"/>
  <c r="G1980" i="1" a="1"/>
  <c r="G1980" i="1" s="1"/>
  <c r="Q1981" i="1" a="1"/>
  <c r="Q1981" i="1" s="1"/>
  <c r="P1981" i="1" a="1"/>
  <c r="P1981" i="1" s="1"/>
  <c r="N1977" i="1" a="1"/>
  <c r="N1977" i="1"/>
  <c r="K1980" i="1" a="1"/>
  <c r="K1980" i="1"/>
  <c r="N1981" i="1" a="1"/>
  <c r="N1981" i="1"/>
  <c r="M1981" i="1" a="1"/>
  <c r="M1981" i="1"/>
  <c r="K1981" i="1" a="1"/>
  <c r="K1981" i="1" s="1"/>
  <c r="F1981" i="1" a="1"/>
  <c r="F1981" i="1"/>
  <c r="P1980" i="1" a="1"/>
  <c r="P1980" i="1" s="1"/>
  <c r="Q1979" i="1" a="1"/>
  <c r="Q1979" i="1" s="1"/>
  <c r="N1979" i="1" a="1"/>
  <c r="N1979" i="1" s="1"/>
  <c r="H1979" i="1" a="1"/>
  <c r="H1979" i="1"/>
  <c r="F1979" i="1" a="1"/>
  <c r="F1979" i="1"/>
  <c r="P1977" i="1" a="1"/>
  <c r="P1977" i="1" s="1"/>
  <c r="M1977" i="1" a="1"/>
  <c r="M1977" i="1"/>
  <c r="H1981" i="1" a="1"/>
  <c r="H1981" i="1" s="1"/>
  <c r="K1979" i="1" a="1"/>
  <c r="K1979" i="1" s="1"/>
  <c r="O1979" i="1" a="1"/>
  <c r="O1979" i="1" s="1"/>
  <c r="F1982" i="1" a="1"/>
  <c r="F1982" i="1"/>
  <c r="P1982" i="1" a="1"/>
  <c r="P1982" i="1"/>
  <c r="Q1980" i="1" a="1"/>
  <c r="Q1980" i="1"/>
  <c r="H1980" i="1" a="1"/>
  <c r="H1980" i="1" s="1"/>
  <c r="M1982" i="1" a="1"/>
  <c r="M1982" i="1"/>
  <c r="J1982" i="1" a="1"/>
  <c r="J1982" i="1" s="1"/>
  <c r="L1980" i="1" a="1"/>
  <c r="L1980" i="1" s="1"/>
  <c r="I1982" i="1" a="1"/>
  <c r="I1982" i="1" s="1"/>
  <c r="N1980" i="1" a="1"/>
  <c r="N1980" i="1" s="1"/>
  <c r="L1981" i="1" a="1"/>
  <c r="L1981" i="1"/>
  <c r="M1980" i="1" a="1"/>
  <c r="M1980" i="1" s="1"/>
  <c r="O1977" i="1" a="1"/>
  <c r="O1977" i="1"/>
  <c r="I1981" i="1" a="1"/>
  <c r="I1981" i="1"/>
  <c r="O1980" i="1" a="1"/>
  <c r="O1980" i="1"/>
  <c r="J1981" i="1" a="1"/>
  <c r="J1981" i="1"/>
  <c r="P1979" i="1" a="1"/>
  <c r="P1979" i="1"/>
  <c r="O1976" i="1" a="1"/>
  <c r="O1976" i="1" s="1"/>
  <c r="F1974" i="1" a="1"/>
  <c r="F1974" i="1" s="1"/>
  <c r="N1976" i="1" a="1"/>
  <c r="N1976" i="1" s="1"/>
  <c r="M1976" i="1" a="1"/>
  <c r="M1976" i="1" s="1"/>
  <c r="Q1975" i="1" a="1"/>
  <c r="Q1975" i="1" s="1"/>
  <c r="P1975" i="1" a="1"/>
  <c r="P1975" i="1"/>
  <c r="N1974" i="1" a="1"/>
  <c r="N1974" i="1"/>
  <c r="O1972" i="1" a="1"/>
  <c r="O1972" i="1"/>
  <c r="N1975" i="1" a="1"/>
  <c r="N1975" i="1" s="1"/>
  <c r="O1975" i="1" a="1"/>
  <c r="O1975" i="1" s="1"/>
  <c r="K1975" i="1" a="1"/>
  <c r="K1975" i="1"/>
  <c r="F1975" i="1" a="1"/>
  <c r="F1975" i="1"/>
  <c r="K1974" i="1" a="1"/>
  <c r="K1974" i="1"/>
  <c r="N1973" i="1" a="1"/>
  <c r="N1973" i="1" s="1"/>
  <c r="L1973" i="1" a="1"/>
  <c r="L1973" i="1" s="1"/>
  <c r="K1973" i="1" a="1"/>
  <c r="K1973" i="1" s="1"/>
  <c r="I1973" i="1" a="1"/>
  <c r="I1973" i="1" s="1"/>
  <c r="J1974" i="1" a="1"/>
  <c r="J1974" i="1" s="1"/>
  <c r="N1972" i="1" a="1"/>
  <c r="N1972" i="1" s="1"/>
  <c r="P1973" i="1" a="1"/>
  <c r="P1973" i="1"/>
  <c r="Q1972" i="1" a="1"/>
  <c r="Q1972" i="1" s="1"/>
  <c r="P1974" i="1" a="1"/>
  <c r="P1974" i="1" s="1"/>
  <c r="G1975" i="1" a="1"/>
  <c r="G1975" i="1" s="1"/>
  <c r="L1977" i="1" a="1"/>
  <c r="L1977" i="1" s="1"/>
  <c r="I1977" i="1" a="1"/>
  <c r="I1977" i="1" s="1"/>
  <c r="L1974" i="1" a="1"/>
  <c r="L1974" i="1" s="1"/>
  <c r="G1976" i="1" a="1"/>
  <c r="G1976" i="1"/>
  <c r="H1975" i="1" a="1"/>
  <c r="H1975" i="1"/>
  <c r="G1974" i="1" a="1"/>
  <c r="G1974" i="1" s="1"/>
  <c r="Q1974" i="1" a="1"/>
  <c r="Q1974" i="1" s="1"/>
  <c r="J1973" i="1" a="1"/>
  <c r="J1973" i="1" s="1"/>
  <c r="F1973" i="1" a="1"/>
  <c r="F1973" i="1" s="1"/>
  <c r="F1977" i="1" a="1"/>
  <c r="F1977" i="1" s="1"/>
  <c r="M1972" i="1" a="1"/>
  <c r="M1972" i="1"/>
  <c r="Q1976" i="1" a="1"/>
  <c r="Q1976" i="1" s="1"/>
  <c r="P1976" i="1" a="1"/>
  <c r="P1976" i="1"/>
  <c r="L1976" i="1" a="1"/>
  <c r="L1976" i="1"/>
  <c r="F1976" i="1" a="1"/>
  <c r="F1976" i="1"/>
  <c r="H1974" i="1" a="1"/>
  <c r="H1974" i="1" s="1"/>
  <c r="P1972" i="1" a="1"/>
  <c r="P1972" i="1" s="1"/>
  <c r="K1977" i="1" a="1"/>
  <c r="K1977" i="1" s="1"/>
  <c r="J1977" i="1" a="1"/>
  <c r="J1977" i="1"/>
  <c r="J1975" i="1" a="1"/>
  <c r="J1975" i="1" s="1"/>
  <c r="Q1973" i="1" a="1"/>
  <c r="Q1973" i="1"/>
  <c r="G1977" i="1" a="1"/>
  <c r="G1977" i="1" s="1"/>
  <c r="H1977" i="1" a="1"/>
  <c r="H1977" i="1" s="1"/>
  <c r="O1973" i="1" a="1"/>
  <c r="O1973" i="1" s="1"/>
  <c r="M1973" i="1" a="1"/>
  <c r="M1973" i="1"/>
  <c r="K1976" i="1" a="1"/>
  <c r="K1976" i="1" s="1"/>
  <c r="M1974" i="1" a="1"/>
  <c r="M1974" i="1"/>
  <c r="G1973" i="1" a="1"/>
  <c r="G1973" i="1" s="1"/>
  <c r="L1972" i="1" a="1"/>
  <c r="L1972" i="1"/>
  <c r="J1976" i="1" a="1"/>
  <c r="J1976" i="1"/>
  <c r="I1976" i="1" a="1"/>
  <c r="I1976" i="1"/>
  <c r="H1976" i="1" a="1"/>
  <c r="H1976" i="1"/>
  <c r="M1975" i="1" a="1"/>
  <c r="M1975" i="1"/>
  <c r="H1973" i="1" a="1"/>
  <c r="H1973" i="1"/>
  <c r="O1974" i="1" a="1"/>
  <c r="O1974" i="1" s="1"/>
  <c r="L1975" i="1" a="1"/>
  <c r="L1975" i="1"/>
  <c r="I1975" i="1" a="1"/>
  <c r="I1975" i="1" s="1"/>
  <c r="I1974" i="1" a="1"/>
  <c r="I1974" i="1" s="1"/>
  <c r="H1971" i="1" a="1"/>
  <c r="H1971" i="1" s="1"/>
  <c r="O1970" i="1" a="1"/>
  <c r="O1970" i="1" s="1"/>
  <c r="F1972" i="1" a="1"/>
  <c r="F1972" i="1" s="1"/>
  <c r="K1972" i="1" a="1"/>
  <c r="K1972" i="1"/>
  <c r="Q1971" i="1" a="1"/>
  <c r="Q1971" i="1"/>
  <c r="J1970" i="1" a="1"/>
  <c r="J1970" i="1" s="1"/>
  <c r="P1971" i="1" a="1"/>
  <c r="P1971" i="1" s="1"/>
  <c r="O1971" i="1" a="1"/>
  <c r="O1971" i="1" s="1"/>
  <c r="I1972" i="1" a="1"/>
  <c r="I1972" i="1" s="1"/>
  <c r="G1972" i="1" a="1"/>
  <c r="G1972" i="1" s="1"/>
  <c r="J1971" i="1" a="1"/>
  <c r="J1971" i="1" s="1"/>
  <c r="L1970" i="1" a="1"/>
  <c r="L1970" i="1" s="1"/>
  <c r="K1970" i="1" a="1"/>
  <c r="K1970" i="1" s="1"/>
  <c r="H1972" i="1" a="1"/>
  <c r="H1972" i="1" s="1"/>
  <c r="F1971" i="1" a="1"/>
  <c r="F1971" i="1" s="1"/>
  <c r="L1971" i="1" a="1"/>
  <c r="L1971" i="1"/>
  <c r="N1970" i="1" a="1"/>
  <c r="N1970" i="1"/>
  <c r="J1972" i="1" a="1"/>
  <c r="J1972" i="1" s="1"/>
  <c r="N1971" i="1" a="1"/>
  <c r="N1971" i="1" s="1"/>
  <c r="M1971" i="1" a="1"/>
  <c r="M1971" i="1" s="1"/>
  <c r="P1970" i="1" a="1"/>
  <c r="P1970" i="1" s="1"/>
  <c r="K1971" i="1" a="1"/>
  <c r="K1971" i="1" s="1"/>
  <c r="I1971" i="1" a="1"/>
  <c r="I1971" i="1"/>
  <c r="G1971" i="1" a="1"/>
  <c r="G1971" i="1"/>
  <c r="Q1970" i="1" a="1"/>
  <c r="Q1970" i="1"/>
  <c r="M1970" i="1" a="1"/>
  <c r="M1970" i="1"/>
  <c r="F1970" i="1" a="1"/>
  <c r="F1970" i="1"/>
  <c r="H1969" i="1" a="1"/>
  <c r="H1969" i="1" s="1"/>
  <c r="I1968" i="1" a="1"/>
  <c r="I1968" i="1"/>
  <c r="P1967" i="1" a="1"/>
  <c r="P1967" i="1" s="1"/>
  <c r="M1967" i="1" a="1"/>
  <c r="M1967" i="1" s="1"/>
  <c r="K1966" i="1" a="1"/>
  <c r="K1966" i="1" s="1"/>
  <c r="O1968" i="1" a="1"/>
  <c r="O1968" i="1" s="1"/>
  <c r="G1970" i="1" a="1"/>
  <c r="G1970" i="1" s="1"/>
  <c r="G1969" i="1" a="1"/>
  <c r="G1969" i="1"/>
  <c r="Q1969" i="1" a="1"/>
  <c r="Q1969" i="1"/>
  <c r="L1966" i="1" a="1"/>
  <c r="L1966" i="1" s="1"/>
  <c r="F1969" i="1" a="1"/>
  <c r="F1969" i="1" s="1"/>
  <c r="O1969" i="1" a="1"/>
  <c r="O1969" i="1" s="1"/>
  <c r="J1966" i="1" a="1"/>
  <c r="J1966" i="1" s="1"/>
  <c r="Q1967" i="1" a="1"/>
  <c r="Q1967" i="1" s="1"/>
  <c r="N1969" i="1" a="1"/>
  <c r="N1969" i="1" s="1"/>
  <c r="N1968" i="1" a="1"/>
  <c r="N1968" i="1"/>
  <c r="M1968" i="1" a="1"/>
  <c r="M1968" i="1"/>
  <c r="G1968" i="1" a="1"/>
  <c r="G1968" i="1" s="1"/>
  <c r="N1966" i="1" a="1"/>
  <c r="N1966" i="1"/>
  <c r="K1967" i="1" a="1"/>
  <c r="K1967" i="1" s="1"/>
  <c r="F1968" i="1" a="1"/>
  <c r="F1968" i="1"/>
  <c r="Q1966" i="1" a="1"/>
  <c r="Q1966" i="1" s="1"/>
  <c r="P1965" i="1" a="1"/>
  <c r="P1965" i="1" s="1"/>
  <c r="P1969" i="1" a="1"/>
  <c r="P1969" i="1"/>
  <c r="J1968" i="1" a="1"/>
  <c r="J1968" i="1" s="1"/>
  <c r="L1969" i="1" a="1"/>
  <c r="L1969" i="1" s="1"/>
  <c r="F1966" i="1" a="1"/>
  <c r="F1966" i="1" s="1"/>
  <c r="G1966" i="1" a="1"/>
  <c r="G1966" i="1"/>
  <c r="O1967" i="1" a="1"/>
  <c r="O1967" i="1" s="1"/>
  <c r="L1967" i="1" a="1"/>
  <c r="L1967" i="1"/>
  <c r="H1966" i="1" a="1"/>
  <c r="H1966" i="1" s="1"/>
  <c r="I1967" i="1" a="1"/>
  <c r="I1967" i="1" s="1"/>
  <c r="P1966" i="1" a="1"/>
  <c r="P1966" i="1"/>
  <c r="H1968" i="1" a="1"/>
  <c r="H1968" i="1"/>
  <c r="H1967" i="1" a="1"/>
  <c r="H1967" i="1" s="1"/>
  <c r="K1969" i="1" a="1"/>
  <c r="K1969" i="1" s="1"/>
  <c r="L1968" i="1" a="1"/>
  <c r="L1968" i="1"/>
  <c r="J1969" i="1" a="1"/>
  <c r="J1969" i="1"/>
  <c r="F1967" i="1" a="1"/>
  <c r="F1967" i="1" s="1"/>
  <c r="J1967" i="1" a="1"/>
  <c r="J1967" i="1"/>
  <c r="N1967" i="1" a="1"/>
  <c r="N1967" i="1" s="1"/>
  <c r="I1969" i="1" a="1"/>
  <c r="I1969" i="1"/>
  <c r="P1968" i="1" a="1"/>
  <c r="P1968" i="1" s="1"/>
  <c r="I1966" i="1" a="1"/>
  <c r="I1966" i="1" s="1"/>
  <c r="Q1965" i="1" a="1"/>
  <c r="Q1965" i="1" s="1"/>
  <c r="M1969" i="1" a="1"/>
  <c r="M1969" i="1" s="1"/>
  <c r="G1967" i="1" a="1"/>
  <c r="G1967" i="1" s="1"/>
  <c r="M1966" i="1" a="1"/>
  <c r="M1966" i="1"/>
  <c r="K1968" i="1" a="1"/>
  <c r="K1968" i="1" s="1"/>
  <c r="Q1968" i="1" a="1"/>
  <c r="Q1968" i="1"/>
  <c r="O1966" i="1" a="1"/>
  <c r="O1966" i="1" s="1"/>
  <c r="I1970" i="1" a="1"/>
  <c r="I1970" i="1" s="1"/>
  <c r="H1970" i="1" a="1"/>
  <c r="H1970" i="1" s="1"/>
  <c r="H1964" i="1" a="1"/>
  <c r="H1964" i="1"/>
  <c r="G1962" i="1" a="1"/>
  <c r="G1962" i="1"/>
  <c r="K1963" i="1" a="1"/>
  <c r="K1963" i="1" s="1"/>
  <c r="O1962" i="1" a="1"/>
  <c r="O1962" i="1" s="1"/>
  <c r="J1962" i="1" a="1"/>
  <c r="J1962" i="1" s="1"/>
  <c r="F1962" i="1" a="1"/>
  <c r="F1962" i="1" s="1"/>
  <c r="M1962" i="1" a="1"/>
  <c r="M1962" i="1" s="1"/>
  <c r="G1964" i="1" a="1"/>
  <c r="G1964" i="1" s="1"/>
  <c r="F1964" i="1" a="1"/>
  <c r="F1964" i="1" s="1"/>
  <c r="P1963" i="1" a="1"/>
  <c r="P1963" i="1" s="1"/>
  <c r="L1963" i="1" a="1"/>
  <c r="L1963" i="1" s="1"/>
  <c r="M1963" i="1" a="1"/>
  <c r="M1963" i="1" s="1"/>
  <c r="Q1961" i="1" a="1"/>
  <c r="Q1961" i="1"/>
  <c r="M1961" i="1" a="1"/>
  <c r="M1961" i="1"/>
  <c r="O1965" i="1" a="1"/>
  <c r="O1965" i="1" s="1"/>
  <c r="N1965" i="1" a="1"/>
  <c r="N1965" i="1" s="1"/>
  <c r="L1965" i="1" a="1"/>
  <c r="L1965" i="1" s="1"/>
  <c r="J1965" i="1" a="1"/>
  <c r="J1965" i="1" s="1"/>
  <c r="G1965" i="1" a="1"/>
  <c r="G1965" i="1" s="1"/>
  <c r="N1961" i="1" a="1"/>
  <c r="N1961" i="1" s="1"/>
  <c r="H1963" i="1" a="1"/>
  <c r="H1963" i="1" s="1"/>
  <c r="L1964" i="1" a="1"/>
  <c r="L1964" i="1" s="1"/>
  <c r="J1964" i="1" a="1"/>
  <c r="J1964" i="1"/>
  <c r="P1962" i="1" a="1"/>
  <c r="P1962" i="1"/>
  <c r="N1962" i="1" a="1"/>
  <c r="N1962" i="1"/>
  <c r="Q1963" i="1" a="1"/>
  <c r="Q1963" i="1"/>
  <c r="J1963" i="1" a="1"/>
  <c r="J1963" i="1" s="1"/>
  <c r="H1961" i="1" a="1"/>
  <c r="H1961" i="1" s="1"/>
  <c r="K1962" i="1" a="1"/>
  <c r="K1962" i="1" s="1"/>
  <c r="K1961" i="1" a="1"/>
  <c r="K1961" i="1" s="1"/>
  <c r="M1965" i="1" a="1"/>
  <c r="M1965" i="1" s="1"/>
  <c r="P1961" i="1" a="1"/>
  <c r="P1961" i="1" s="1"/>
  <c r="K1965" i="1" a="1"/>
  <c r="K1965" i="1" s="1"/>
  <c r="N1964" i="1" a="1"/>
  <c r="N1964" i="1"/>
  <c r="L1961" i="1" a="1"/>
  <c r="L1961" i="1"/>
  <c r="I1965" i="1" a="1"/>
  <c r="I1965" i="1" s="1"/>
  <c r="H1965" i="1" a="1"/>
  <c r="H1965" i="1" s="1"/>
  <c r="F1965" i="1" a="1"/>
  <c r="F1965" i="1" s="1"/>
  <c r="Q1964" i="1" a="1"/>
  <c r="Q1964" i="1" s="1"/>
  <c r="I1963" i="1" a="1"/>
  <c r="I1963" i="1" s="1"/>
  <c r="Q1962" i="1" a="1"/>
  <c r="Q1962" i="1" s="1"/>
  <c r="H1962" i="1" a="1"/>
  <c r="H1962" i="1"/>
  <c r="J1961" i="1" a="1"/>
  <c r="J1961" i="1"/>
  <c r="M1964" i="1" a="1"/>
  <c r="M1964" i="1" s="1"/>
  <c r="O1963" i="1" a="1"/>
  <c r="O1963" i="1" s="1"/>
  <c r="N1963" i="1" a="1"/>
  <c r="N1963" i="1" s="1"/>
  <c r="F1963" i="1" a="1"/>
  <c r="F1963" i="1" s="1"/>
  <c r="I1961" i="1" a="1"/>
  <c r="I1961" i="1" s="1"/>
  <c r="P1964" i="1" a="1"/>
  <c r="P1964" i="1"/>
  <c r="O1961" i="1" a="1"/>
  <c r="O1961" i="1"/>
  <c r="O1964" i="1" a="1"/>
  <c r="O1964" i="1"/>
  <c r="I1964" i="1" a="1"/>
  <c r="I1964" i="1"/>
  <c r="L1962" i="1" a="1"/>
  <c r="L1962" i="1" s="1"/>
  <c r="I1962" i="1" a="1"/>
  <c r="I1962" i="1"/>
  <c r="G1963" i="1" a="1"/>
  <c r="G1963" i="1"/>
  <c r="K1964" i="1" a="1"/>
  <c r="K1964" i="1" s="1"/>
  <c r="O2125" i="1" a="1"/>
  <c r="O2125" i="1" s="1"/>
  <c r="N2125" i="1" a="1"/>
  <c r="N2125" i="1" s="1"/>
  <c r="H2126" i="1" a="1"/>
  <c r="H2126" i="1" s="1"/>
  <c r="G2126" i="1" a="1"/>
  <c r="G2126" i="1" s="1"/>
  <c r="P2125" i="1" a="1"/>
  <c r="P2125" i="1" s="1"/>
  <c r="K2126" i="1" a="1"/>
  <c r="K2126" i="1" s="1"/>
  <c r="J2126" i="1" a="1"/>
  <c r="J2126" i="1"/>
  <c r="I2126" i="1" a="1"/>
  <c r="I2126" i="1"/>
  <c r="F2126" i="1" a="1"/>
  <c r="F2126" i="1"/>
  <c r="Q2125" i="1" a="1"/>
  <c r="Q2125" i="1"/>
  <c r="M2125" i="1" a="1"/>
  <c r="M2125" i="1" s="1"/>
  <c r="F2123" i="1" a="1"/>
  <c r="F2123" i="1"/>
  <c r="Q2124" i="1" a="1"/>
  <c r="Q2124" i="1" s="1"/>
  <c r="K2124" i="1" a="1"/>
  <c r="K2124" i="1" s="1"/>
  <c r="N2123" i="1" a="1"/>
  <c r="N2123" i="1"/>
  <c r="H2124" i="1" a="1"/>
  <c r="H2124" i="1"/>
  <c r="I2124" i="1" a="1"/>
  <c r="I2124" i="1" s="1"/>
  <c r="O2123" i="1" a="1"/>
  <c r="O2123" i="1" s="1"/>
  <c r="K2123" i="1" a="1"/>
  <c r="K2123" i="1"/>
  <c r="J2123" i="1" a="1"/>
  <c r="J2123" i="1" s="1"/>
  <c r="H2123" i="1" a="1"/>
  <c r="H2123" i="1" s="1"/>
  <c r="I2123" i="1" a="1"/>
  <c r="I2123" i="1"/>
  <c r="L2125" i="1" a="1"/>
  <c r="L2125" i="1"/>
  <c r="F2124" i="1" a="1"/>
  <c r="F2124" i="1" s="1"/>
  <c r="G2124" i="1" a="1"/>
  <c r="G2124" i="1"/>
  <c r="J2125" i="1" a="1"/>
  <c r="J2125" i="1"/>
  <c r="P2123" i="1" a="1"/>
  <c r="P2123" i="1" s="1"/>
  <c r="K2125" i="1" a="1"/>
  <c r="K2125" i="1"/>
  <c r="I2125" i="1" a="1"/>
  <c r="I2125" i="1" s="1"/>
  <c r="H2125" i="1" a="1"/>
  <c r="H2125" i="1" s="1"/>
  <c r="G2125" i="1" a="1"/>
  <c r="G2125" i="1" s="1"/>
  <c r="F2125" i="1" a="1"/>
  <c r="F2125" i="1" s="1"/>
  <c r="P2124" i="1" a="1"/>
  <c r="P2124" i="1"/>
  <c r="L2124" i="1" a="1"/>
  <c r="L2124" i="1" s="1"/>
  <c r="J2124" i="1" a="1"/>
  <c r="J2124" i="1" s="1"/>
  <c r="G2123" i="1" a="1"/>
  <c r="G2123" i="1"/>
  <c r="L2123" i="1" a="1"/>
  <c r="L2123" i="1" s="1"/>
  <c r="O2124" i="1" a="1"/>
  <c r="O2124" i="1" s="1"/>
  <c r="N2124" i="1" a="1"/>
  <c r="N2124" i="1"/>
  <c r="M2124" i="1" a="1"/>
  <c r="M2124" i="1" s="1"/>
  <c r="M2123" i="1" a="1"/>
  <c r="M2123" i="1"/>
  <c r="Q2123" i="1" a="1"/>
  <c r="Q2123" i="1" s="1"/>
  <c r="Q2122" i="1" a="1"/>
  <c r="Q2122" i="1"/>
  <c r="P2122" i="1" a="1"/>
  <c r="P2122" i="1"/>
  <c r="O2122" i="1" a="1"/>
  <c r="O2122" i="1"/>
  <c r="L2122" i="1" a="1"/>
  <c r="L2122" i="1" s="1"/>
  <c r="I2121" i="1" a="1"/>
  <c r="I2121" i="1" s="1"/>
  <c r="H2121" i="1" a="1"/>
  <c r="H2121" i="1"/>
  <c r="O2120" i="1" a="1"/>
  <c r="O2120" i="1"/>
  <c r="K2122" i="1" a="1"/>
  <c r="K2122" i="1" s="1"/>
  <c r="Q2119" i="1" a="1"/>
  <c r="Q2119" i="1"/>
  <c r="K2120" i="1" a="1"/>
  <c r="K2120" i="1" s="1"/>
  <c r="J2122" i="1" a="1"/>
  <c r="J2122" i="1" s="1"/>
  <c r="I2122" i="1" a="1"/>
  <c r="I2122" i="1"/>
  <c r="G2121" i="1" a="1"/>
  <c r="G2121" i="1" s="1"/>
  <c r="P2120" i="1" a="1"/>
  <c r="P2120" i="1" s="1"/>
  <c r="H2119" i="1" a="1"/>
  <c r="H2119" i="1"/>
  <c r="N2118" i="1" a="1"/>
  <c r="N2118" i="1" s="1"/>
  <c r="O2121" i="1" a="1"/>
  <c r="O2121" i="1" s="1"/>
  <c r="H2122" i="1" a="1"/>
  <c r="H2122" i="1" s="1"/>
  <c r="G2122" i="1" a="1"/>
  <c r="G2122" i="1"/>
  <c r="H2120" i="1" a="1"/>
  <c r="H2120" i="1"/>
  <c r="F2122" i="1" a="1"/>
  <c r="F2122" i="1" s="1"/>
  <c r="Q2121" i="1" a="1"/>
  <c r="Q2121" i="1"/>
  <c r="O2118" i="1" a="1"/>
  <c r="O2118" i="1"/>
  <c r="L2118" i="1" a="1"/>
  <c r="L2118" i="1" s="1"/>
  <c r="K2121" i="1" a="1"/>
  <c r="K2121" i="1" s="1"/>
  <c r="P2119" i="1" a="1"/>
  <c r="P2119" i="1" s="1"/>
  <c r="O2119" i="1" a="1"/>
  <c r="O2119" i="1"/>
  <c r="L2119" i="1" a="1"/>
  <c r="L2119" i="1"/>
  <c r="M2119" i="1" a="1"/>
  <c r="M2119" i="1" s="1"/>
  <c r="L2121" i="1" a="1"/>
  <c r="L2121" i="1" s="1"/>
  <c r="Q2120" i="1" a="1"/>
  <c r="Q2120" i="1"/>
  <c r="L2120" i="1" a="1"/>
  <c r="L2120" i="1" s="1"/>
  <c r="P2121" i="1" a="1"/>
  <c r="P2121" i="1"/>
  <c r="M2121" i="1" a="1"/>
  <c r="M2121" i="1" s="1"/>
  <c r="G2119" i="1" a="1"/>
  <c r="G2119" i="1" s="1"/>
  <c r="J2121" i="1" a="1"/>
  <c r="J2121" i="1"/>
  <c r="J2120" i="1" a="1"/>
  <c r="J2120" i="1" s="1"/>
  <c r="F2120" i="1" a="1"/>
  <c r="F2120" i="1" s="1"/>
  <c r="K2119" i="1" a="1"/>
  <c r="K2119" i="1" s="1"/>
  <c r="N2120" i="1" a="1"/>
  <c r="N2120" i="1" s="1"/>
  <c r="I2120" i="1" a="1"/>
  <c r="I2120" i="1" s="1"/>
  <c r="J2119" i="1" a="1"/>
  <c r="J2119" i="1"/>
  <c r="I2119" i="1" a="1"/>
  <c r="I2119" i="1" s="1"/>
  <c r="M2120" i="1" a="1"/>
  <c r="M2120" i="1"/>
  <c r="G2120" i="1" a="1"/>
  <c r="G2120" i="1" s="1"/>
  <c r="F2119" i="1" a="1"/>
  <c r="F2119" i="1" s="1"/>
  <c r="P2118" i="1" a="1"/>
  <c r="P2118" i="1" s="1"/>
  <c r="Q2118" i="1" a="1"/>
  <c r="Q2118" i="1" s="1"/>
  <c r="F2121" i="1" a="1"/>
  <c r="F2121" i="1"/>
  <c r="M2118" i="1" a="1"/>
  <c r="M2118" i="1"/>
  <c r="N2119" i="1" a="1"/>
  <c r="N2119" i="1"/>
  <c r="N2122" i="1" a="1"/>
  <c r="N2122" i="1"/>
  <c r="M2122" i="1" a="1"/>
  <c r="M2122" i="1"/>
  <c r="N2121" i="1" a="1"/>
  <c r="N2121" i="1" s="1"/>
  <c r="H2117" i="1" a="1"/>
  <c r="H2117" i="1" s="1"/>
  <c r="G2118" i="1" a="1"/>
  <c r="G2118" i="1" s="1"/>
  <c r="O2116" i="1" a="1"/>
  <c r="O2116" i="1"/>
  <c r="F2118" i="1" a="1"/>
  <c r="F2118" i="1" s="1"/>
  <c r="Q2117" i="1" a="1"/>
  <c r="Q2117" i="1" s="1"/>
  <c r="G2115" i="1" a="1"/>
  <c r="G2115" i="1" s="1"/>
  <c r="P2117" i="1" a="1"/>
  <c r="P2117" i="1"/>
  <c r="O2117" i="1" a="1"/>
  <c r="O2117" i="1"/>
  <c r="N2117" i="1" a="1"/>
  <c r="N2117" i="1"/>
  <c r="M2117" i="1" a="1"/>
  <c r="M2117" i="1"/>
  <c r="L2117" i="1" a="1"/>
  <c r="L2117" i="1"/>
  <c r="J2117" i="1" a="1"/>
  <c r="J2117" i="1" s="1"/>
  <c r="J2116" i="1" a="1"/>
  <c r="J2116" i="1" s="1"/>
  <c r="M2115" i="1" a="1"/>
  <c r="M2115" i="1" s="1"/>
  <c r="L2115" i="1" a="1"/>
  <c r="L2115" i="1" s="1"/>
  <c r="M2116" i="1" a="1"/>
  <c r="M2116" i="1" s="1"/>
  <c r="G2117" i="1" a="1"/>
  <c r="G2117" i="1" s="1"/>
  <c r="J2115" i="1" a="1"/>
  <c r="J2115" i="1"/>
  <c r="G2116" i="1" a="1"/>
  <c r="G2116" i="1"/>
  <c r="I2117" i="1" a="1"/>
  <c r="I2117" i="1" s="1"/>
  <c r="F2117" i="1" a="1"/>
  <c r="F2117" i="1"/>
  <c r="Q2116" i="1" a="1"/>
  <c r="Q2116" i="1"/>
  <c r="N2116" i="1" a="1"/>
  <c r="N2116" i="1"/>
  <c r="P2116" i="1" a="1"/>
  <c r="P2116" i="1"/>
  <c r="L2116" i="1" a="1"/>
  <c r="L2116" i="1"/>
  <c r="I2116" i="1" a="1"/>
  <c r="I2116" i="1"/>
  <c r="H2116" i="1" a="1"/>
  <c r="H2116" i="1" s="1"/>
  <c r="F2116" i="1" a="1"/>
  <c r="F2116" i="1" s="1"/>
  <c r="Q2115" i="1" a="1"/>
  <c r="Q2115" i="1" s="1"/>
  <c r="N2115" i="1" a="1"/>
  <c r="N2115" i="1"/>
  <c r="K2115" i="1" a="1"/>
  <c r="K2115" i="1"/>
  <c r="F2115" i="1" a="1"/>
  <c r="F2115" i="1"/>
  <c r="H2115" i="1" a="1"/>
  <c r="H2115" i="1"/>
  <c r="I2115" i="1" a="1"/>
  <c r="I2115" i="1" s="1"/>
  <c r="K2118" i="1" a="1"/>
  <c r="K2118" i="1" s="1"/>
  <c r="P2115" i="1" a="1"/>
  <c r="P2115" i="1"/>
  <c r="H2118" i="1" a="1"/>
  <c r="H2118" i="1"/>
  <c r="K2116" i="1" a="1"/>
  <c r="K2116" i="1"/>
  <c r="O2115" i="1" a="1"/>
  <c r="O2115" i="1"/>
  <c r="K2117" i="1" a="1"/>
  <c r="K2117" i="1"/>
  <c r="J2118" i="1" a="1"/>
  <c r="J2118" i="1"/>
  <c r="I2118" i="1" a="1"/>
  <c r="I2118" i="1" s="1"/>
  <c r="Q1107" i="1"/>
  <c r="H1107" i="1"/>
  <c r="G1107" i="1"/>
  <c r="Q1106" i="1"/>
  <c r="O1106" i="1"/>
  <c r="M1106" i="1"/>
  <c r="K1106" i="1"/>
  <c r="J1106" i="1"/>
  <c r="I1106" i="1"/>
  <c r="H1106" i="1"/>
  <c r="G1106" i="1"/>
  <c r="F1106" i="1"/>
  <c r="Q1104" i="1"/>
  <c r="P1104" i="1"/>
  <c r="O1102" i="1"/>
  <c r="M1102" i="1"/>
  <c r="L1102" i="1"/>
  <c r="K1102" i="1"/>
  <c r="I1102" i="1"/>
  <c r="G1102" i="1"/>
  <c r="F1102" i="1"/>
  <c r="Q1100" i="1"/>
  <c r="P1100" i="1"/>
  <c r="O1100" i="1"/>
  <c r="N1100" i="1"/>
  <c r="M1100" i="1"/>
  <c r="L1100" i="1"/>
  <c r="K1100" i="1"/>
  <c r="I1100" i="1"/>
  <c r="F1100" i="1"/>
  <c r="P1094" i="1"/>
  <c r="N1094" i="1"/>
  <c r="M1094" i="1"/>
  <c r="L1094" i="1"/>
  <c r="K1094" i="1"/>
  <c r="I1094" i="1"/>
  <c r="G1094" i="1"/>
  <c r="Q1090" i="1"/>
  <c r="O1090" i="1"/>
  <c r="M1090" i="1"/>
  <c r="H1090" i="1"/>
  <c r="Q1089" i="1"/>
  <c r="P1089" i="1"/>
  <c r="O1089" i="1"/>
  <c r="J1089" i="1"/>
  <c r="H1089" i="1"/>
  <c r="F1089" i="1"/>
  <c r="Q1087" i="1"/>
  <c r="P1087" i="1"/>
  <c r="O1087" i="1"/>
  <c r="N1087" i="1"/>
  <c r="M1087" i="1"/>
  <c r="K1087" i="1"/>
  <c r="I1087" i="1"/>
  <c r="Q1085" i="1"/>
  <c r="O1085" i="1"/>
  <c r="I1085" i="1"/>
  <c r="G1085" i="1"/>
  <c r="Q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P1107" i="1" s="1"/>
  <c r="O1081" i="1"/>
  <c r="O1107" i="1" s="1"/>
  <c r="N1081" i="1"/>
  <c r="N1107" i="1" s="1"/>
  <c r="M1081" i="1"/>
  <c r="M1107" i="1" s="1"/>
  <c r="L1081" i="1"/>
  <c r="L1107" i="1" s="1"/>
  <c r="K1081" i="1"/>
  <c r="K1107" i="1" s="1"/>
  <c r="J1081" i="1"/>
  <c r="J1107" i="1" s="1"/>
  <c r="I1081" i="1"/>
  <c r="I1107" i="1" s="1"/>
  <c r="H1081" i="1"/>
  <c r="G1081" i="1"/>
  <c r="F1081" i="1"/>
  <c r="F1107" i="1" s="1"/>
  <c r="Q1080" i="1"/>
  <c r="P1080" i="1"/>
  <c r="P1106" i="1" s="1"/>
  <c r="O1080" i="1"/>
  <c r="N1080" i="1"/>
  <c r="N1106" i="1" s="1"/>
  <c r="M1080" i="1"/>
  <c r="L1080" i="1"/>
  <c r="L1106" i="1" s="1"/>
  <c r="K1080" i="1"/>
  <c r="J1080" i="1"/>
  <c r="I1080" i="1"/>
  <c r="H1080" i="1"/>
  <c r="G1080" i="1"/>
  <c r="F1080" i="1"/>
  <c r="Q1078" i="1"/>
  <c r="P1078" i="1"/>
  <c r="O1078" i="1"/>
  <c r="O1104" i="1" s="1"/>
  <c r="N1078" i="1"/>
  <c r="N1104" i="1" s="1"/>
  <c r="M1078" i="1"/>
  <c r="M1104" i="1" s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Q1076" i="1"/>
  <c r="Q1102" i="1" s="1"/>
  <c r="P1076" i="1"/>
  <c r="P1102" i="1" s="1"/>
  <c r="O1076" i="1"/>
  <c r="N1076" i="1"/>
  <c r="N1102" i="1" s="1"/>
  <c r="M1076" i="1"/>
  <c r="L1076" i="1"/>
  <c r="K1076" i="1"/>
  <c r="J1076" i="1"/>
  <c r="J1102" i="1" s="1"/>
  <c r="I1076" i="1"/>
  <c r="H1076" i="1"/>
  <c r="H1102" i="1" s="1"/>
  <c r="G1076" i="1"/>
  <c r="F1076" i="1"/>
  <c r="Q1074" i="1"/>
  <c r="P1074" i="1"/>
  <c r="O1074" i="1"/>
  <c r="N1074" i="1"/>
  <c r="M1074" i="1"/>
  <c r="L1074" i="1"/>
  <c r="K1074" i="1"/>
  <c r="J1074" i="1"/>
  <c r="J1100" i="1" s="1"/>
  <c r="I1074" i="1"/>
  <c r="H1074" i="1"/>
  <c r="H1100" i="1" s="1"/>
  <c r="G1074" i="1"/>
  <c r="G1100" i="1" s="1"/>
  <c r="F1074" i="1"/>
  <c r="Q1068" i="1"/>
  <c r="Q1094" i="1" s="1"/>
  <c r="P1068" i="1"/>
  <c r="O1068" i="1"/>
  <c r="O1094" i="1" s="1"/>
  <c r="N1068" i="1"/>
  <c r="M1068" i="1"/>
  <c r="L1068" i="1"/>
  <c r="K1068" i="1"/>
  <c r="J1068" i="1"/>
  <c r="J1094" i="1" s="1"/>
  <c r="I1068" i="1"/>
  <c r="H1068" i="1"/>
  <c r="H1094" i="1" s="1"/>
  <c r="G1068" i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P1090" i="1" s="1"/>
  <c r="O1064" i="1"/>
  <c r="N1064" i="1"/>
  <c r="N1090" i="1" s="1"/>
  <c r="M1064" i="1"/>
  <c r="L1064" i="1"/>
  <c r="L1090" i="1" s="1"/>
  <c r="K1064" i="1"/>
  <c r="K1090" i="1" s="1"/>
  <c r="J1064" i="1"/>
  <c r="J1090" i="1" s="1"/>
  <c r="I1064" i="1"/>
  <c r="I1090" i="1" s="1"/>
  <c r="H1064" i="1"/>
  <c r="G1064" i="1"/>
  <c r="G1090" i="1" s="1"/>
  <c r="F1064" i="1"/>
  <c r="F1090" i="1" s="1"/>
  <c r="Q1063" i="1"/>
  <c r="P1063" i="1"/>
  <c r="O1063" i="1"/>
  <c r="N1063" i="1"/>
  <c r="N1089" i="1" s="1"/>
  <c r="M1063" i="1"/>
  <c r="M1089" i="1" s="1"/>
  <c r="L1063" i="1"/>
  <c r="L1089" i="1" s="1"/>
  <c r="K1063" i="1"/>
  <c r="K1089" i="1" s="1"/>
  <c r="J1063" i="1"/>
  <c r="I1063" i="1"/>
  <c r="I1089" i="1" s="1"/>
  <c r="H1063" i="1"/>
  <c r="G1063" i="1"/>
  <c r="G1089" i="1" s="1"/>
  <c r="F1063" i="1"/>
  <c r="Q1061" i="1"/>
  <c r="P1061" i="1"/>
  <c r="O1061" i="1"/>
  <c r="N1061" i="1"/>
  <c r="M1061" i="1"/>
  <c r="L1061" i="1"/>
  <c r="L1087" i="1" s="1"/>
  <c r="K1061" i="1"/>
  <c r="J1061" i="1"/>
  <c r="J1087" i="1" s="1"/>
  <c r="I1061" i="1"/>
  <c r="H1061" i="1"/>
  <c r="H1087" i="1" s="1"/>
  <c r="G1061" i="1"/>
  <c r="G1087" i="1" s="1"/>
  <c r="F1061" i="1"/>
  <c r="F1087" i="1" s="1"/>
  <c r="Q1059" i="1"/>
  <c r="P1059" i="1"/>
  <c r="P1085" i="1" s="1"/>
  <c r="O1059" i="1"/>
  <c r="N1059" i="1"/>
  <c r="N1085" i="1" s="1"/>
  <c r="M1059" i="1"/>
  <c r="M1085" i="1" s="1"/>
  <c r="L1059" i="1"/>
  <c r="L1085" i="1" s="1"/>
  <c r="K1059" i="1"/>
  <c r="K1085" i="1" s="1"/>
  <c r="J1059" i="1"/>
  <c r="J1085" i="1" s="1"/>
  <c r="I1059" i="1"/>
  <c r="H1059" i="1"/>
  <c r="H1085" i="1" s="1"/>
  <c r="G1059" i="1"/>
  <c r="F1059" i="1"/>
  <c r="F1085" i="1" s="1"/>
  <c r="Q1058" i="1"/>
  <c r="P1058" i="1"/>
  <c r="P1084" i="1" s="1"/>
  <c r="O1058" i="1"/>
  <c r="O1084" i="1" s="1"/>
  <c r="N1058" i="1"/>
  <c r="N1084" i="1" s="1"/>
  <c r="M1058" i="1"/>
  <c r="M1084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O901" i="1" s="1"/>
  <c r="N904" i="1"/>
  <c r="N901" i="1" s="1"/>
  <c r="M904" i="1"/>
  <c r="M901" i="1" s="1"/>
  <c r="L904" i="1"/>
  <c r="L901" i="1" s="1"/>
  <c r="K904" i="1"/>
  <c r="K901" i="1" s="1"/>
  <c r="J904" i="1"/>
  <c r="J901" i="1" s="1"/>
  <c r="I904" i="1"/>
  <c r="H904" i="1"/>
  <c r="G904" i="1"/>
  <c r="F904" i="1"/>
  <c r="I901" i="1"/>
  <c r="H901" i="1"/>
  <c r="G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O816" i="1" a="1"/>
  <c r="O816" i="1" s="1"/>
  <c r="Q806" i="1" a="1"/>
  <c r="Q806" i="1" s="1"/>
  <c r="P806" i="1" a="1"/>
  <c r="P806" i="1" s="1"/>
  <c r="L806" i="1" a="1"/>
  <c r="L806" i="1" s="1"/>
  <c r="P816" i="1" a="1"/>
  <c r="P816" i="1" s="1"/>
  <c r="N806" i="1" a="1"/>
  <c r="N806" i="1" s="1"/>
  <c r="M806" i="1" a="1"/>
  <c r="M806" i="1"/>
  <c r="O806" i="1" a="1"/>
  <c r="O806" i="1"/>
  <c r="O802" i="1" a="1"/>
  <c r="O802" i="1" s="1"/>
  <c r="K806" i="1" a="1"/>
  <c r="K806" i="1" s="1"/>
  <c r="I806" i="1" a="1"/>
  <c r="I806" i="1" s="1"/>
  <c r="P802" i="1" a="1"/>
  <c r="P802" i="1"/>
  <c r="J806" i="1" a="1"/>
  <c r="J806" i="1"/>
  <c r="H806" i="1" a="1"/>
  <c r="H806" i="1"/>
  <c r="F806" i="1" a="1"/>
  <c r="F806" i="1"/>
  <c r="G806" i="1" a="1"/>
  <c r="G806" i="1" s="1"/>
  <c r="Q804" i="1" a="1"/>
  <c r="Q804" i="1" s="1"/>
  <c r="O804" i="1" a="1"/>
  <c r="O804" i="1" s="1"/>
  <c r="J802" i="1" a="1"/>
  <c r="J802" i="1" s="1"/>
  <c r="Q802" i="1" a="1"/>
  <c r="Q802" i="1" s="1"/>
  <c r="P804" i="1" a="1"/>
  <c r="P804" i="1" s="1"/>
  <c r="N804" i="1" a="1"/>
  <c r="N804" i="1" s="1"/>
  <c r="G804" i="1" a="1"/>
  <c r="G804" i="1" s="1"/>
  <c r="M804" i="1" a="1"/>
  <c r="M804" i="1"/>
  <c r="H802" i="1" a="1"/>
  <c r="H802" i="1"/>
  <c r="I802" i="1" a="1"/>
  <c r="I802" i="1"/>
  <c r="M802" i="1" a="1"/>
  <c r="M802" i="1"/>
  <c r="K802" i="1" a="1"/>
  <c r="K802" i="1"/>
  <c r="L804" i="1" a="1"/>
  <c r="L804" i="1"/>
  <c r="K804" i="1" a="1"/>
  <c r="K804" i="1"/>
  <c r="L802" i="1" a="1"/>
  <c r="L802" i="1" s="1"/>
  <c r="F802" i="1" a="1"/>
  <c r="F802" i="1" s="1"/>
  <c r="J804" i="1" a="1"/>
  <c r="J804" i="1" s="1"/>
  <c r="I804" i="1" a="1"/>
  <c r="I804" i="1" s="1"/>
  <c r="H804" i="1" a="1"/>
  <c r="H804" i="1" s="1"/>
  <c r="N802" i="1" a="1"/>
  <c r="N802" i="1" s="1"/>
  <c r="G802" i="1" a="1"/>
  <c r="G802" i="1"/>
  <c r="F804" i="1" a="1"/>
  <c r="F804" i="1" s="1"/>
  <c r="J766" i="1" a="1"/>
  <c r="J766" i="1" s="1"/>
  <c r="J816" i="1" s="1" a="1"/>
  <c r="J816" i="1" s="1"/>
  <c r="N766" i="1" a="1"/>
  <c r="N766" i="1" s="1"/>
  <c r="N816" i="1" s="1" a="1"/>
  <c r="N816" i="1" s="1"/>
  <c r="K780" i="1" a="1"/>
  <c r="K780" i="1"/>
  <c r="P780" i="1" a="1"/>
  <c r="P780" i="1"/>
  <c r="L780" i="1" a="1"/>
  <c r="L780" i="1"/>
  <c r="Q766" i="1" a="1"/>
  <c r="Q766" i="1"/>
  <c r="Q816" i="1" s="1" a="1"/>
  <c r="Q816" i="1" s="1"/>
  <c r="H766" i="1" a="1"/>
  <c r="H766" i="1"/>
  <c r="H816" i="1" s="1" a="1"/>
  <c r="H816" i="1" s="1"/>
  <c r="N780" i="1" a="1"/>
  <c r="N780" i="1"/>
  <c r="Q780" i="1" a="1"/>
  <c r="Q780" i="1" s="1"/>
  <c r="H780" i="1" a="1"/>
  <c r="H780" i="1" s="1"/>
  <c r="G780" i="1" a="1"/>
  <c r="G780" i="1" s="1"/>
  <c r="J780" i="1" a="1"/>
  <c r="J780" i="1" s="1"/>
  <c r="I780" i="1" a="1"/>
  <c r="I780" i="1"/>
  <c r="I766" i="1" a="1"/>
  <c r="I766" i="1" s="1"/>
  <c r="I816" i="1" s="1" a="1"/>
  <c r="I816" i="1" s="1"/>
  <c r="P766" i="1" a="1"/>
  <c r="P766" i="1"/>
  <c r="O766" i="1" a="1"/>
  <c r="O766" i="1"/>
  <c r="F780" i="1" a="1"/>
  <c r="F780" i="1"/>
  <c r="L766" i="1" a="1"/>
  <c r="L766" i="1"/>
  <c r="L816" i="1" s="1" a="1"/>
  <c r="L816" i="1" s="1"/>
  <c r="O780" i="1" a="1"/>
  <c r="O780" i="1"/>
  <c r="M766" i="1" a="1"/>
  <c r="M766" i="1"/>
  <c r="M816" i="1" s="1" a="1"/>
  <c r="M816" i="1" s="1"/>
  <c r="G766" i="1" a="1"/>
  <c r="G766" i="1" s="1"/>
  <c r="G816" i="1" s="1" a="1"/>
  <c r="G816" i="1" s="1"/>
  <c r="M780" i="1" a="1"/>
  <c r="M780" i="1"/>
  <c r="F766" i="1" a="1"/>
  <c r="F766" i="1" s="1"/>
  <c r="F816" i="1" s="1" a="1"/>
  <c r="F816" i="1" s="1"/>
  <c r="K766" i="1" a="1"/>
  <c r="K766" i="1" s="1"/>
  <c r="K816" i="1" s="1" a="1"/>
  <c r="K816" i="1" s="1"/>
  <c r="N1902" i="1" a="1"/>
  <c r="N1902" i="1" s="1"/>
  <c r="Q1902" i="1" a="1"/>
  <c r="Q1902" i="1" s="1"/>
  <c r="O1902" i="1" a="1"/>
  <c r="O1902" i="1"/>
  <c r="P1902" i="1" a="1"/>
  <c r="P1902" i="1"/>
  <c r="M1902" i="1" a="1"/>
  <c r="M1902" i="1" s="1"/>
  <c r="K1902" i="1" a="1"/>
  <c r="K1902" i="1" s="1"/>
  <c r="L1902" i="1" a="1"/>
  <c r="L1902" i="1" s="1"/>
  <c r="J1900" i="1" a="1"/>
  <c r="J1900" i="1"/>
  <c r="H1898" i="1" a="1"/>
  <c r="H1898" i="1"/>
  <c r="O1894" i="1" a="1"/>
  <c r="O1894" i="1"/>
  <c r="M1900" i="1" a="1"/>
  <c r="M1900" i="1"/>
  <c r="F1900" i="1" a="1"/>
  <c r="F1900" i="1"/>
  <c r="P1894" i="1" a="1"/>
  <c r="P1894" i="1" s="1"/>
  <c r="P1898" i="1" a="1"/>
  <c r="P1898" i="1"/>
  <c r="I1896" i="1" a="1"/>
  <c r="I1896" i="1" s="1"/>
  <c r="G1896" i="1" a="1"/>
  <c r="G1896" i="1" s="1"/>
  <c r="K1900" i="1" a="1"/>
  <c r="K1900" i="1"/>
  <c r="I1900" i="1" a="1"/>
  <c r="I1900" i="1"/>
  <c r="L1896" i="1" a="1"/>
  <c r="L1896" i="1" s="1"/>
  <c r="G1898" i="1" a="1"/>
  <c r="G1898" i="1"/>
  <c r="Q1896" i="1" a="1"/>
  <c r="Q1896" i="1"/>
  <c r="K1896" i="1" a="1"/>
  <c r="K1896" i="1"/>
  <c r="J1902" i="1" a="1"/>
  <c r="J1902" i="1"/>
  <c r="I1902" i="1" a="1"/>
  <c r="I1902" i="1"/>
  <c r="L1898" i="1" a="1"/>
  <c r="L1898" i="1" s="1"/>
  <c r="F1896" i="1" a="1"/>
  <c r="F1896" i="1"/>
  <c r="K1898" i="1" a="1"/>
  <c r="K1898" i="1" s="1"/>
  <c r="M1894" i="1" a="1"/>
  <c r="M1894" i="1" s="1"/>
  <c r="O1900" i="1" a="1"/>
  <c r="O1900" i="1" s="1"/>
  <c r="H1902" i="1" a="1"/>
  <c r="H1902" i="1" s="1"/>
  <c r="Q1900" i="1" a="1"/>
  <c r="Q1900" i="1"/>
  <c r="H1900" i="1" a="1"/>
  <c r="H1900" i="1"/>
  <c r="G1900" i="1" a="1"/>
  <c r="G1900" i="1"/>
  <c r="J1898" i="1" a="1"/>
  <c r="J1898" i="1" s="1"/>
  <c r="N1894" i="1" a="1"/>
  <c r="N1894" i="1" s="1"/>
  <c r="I1898" i="1" a="1"/>
  <c r="I1898" i="1" s="1"/>
  <c r="Q1898" i="1" a="1"/>
  <c r="Q1898" i="1"/>
  <c r="O1896" i="1" a="1"/>
  <c r="O1896" i="1" s="1"/>
  <c r="M1898" i="1" a="1"/>
  <c r="M1898" i="1"/>
  <c r="J1896" i="1" a="1"/>
  <c r="J1896" i="1"/>
  <c r="N1896" i="1" a="1"/>
  <c r="N1896" i="1" s="1"/>
  <c r="O1898" i="1" a="1"/>
  <c r="O1898" i="1"/>
  <c r="L1900" i="1" a="1"/>
  <c r="L1900" i="1" s="1"/>
  <c r="H1896" i="1" a="1"/>
  <c r="H1896" i="1" s="1"/>
  <c r="Q1894" i="1" a="1"/>
  <c r="Q1894" i="1"/>
  <c r="N1898" i="1" a="1"/>
  <c r="N1898" i="1"/>
  <c r="G1902" i="1" a="1"/>
  <c r="G1902" i="1"/>
  <c r="N1900" i="1" a="1"/>
  <c r="N1900" i="1" s="1"/>
  <c r="F1898" i="1" a="1"/>
  <c r="F1898" i="1"/>
  <c r="P1896" i="1" a="1"/>
  <c r="P1896" i="1"/>
  <c r="M1896" i="1" a="1"/>
  <c r="M1896" i="1"/>
  <c r="F1902" i="1" a="1"/>
  <c r="F1902" i="1" s="1"/>
  <c r="P1900" i="1" a="1"/>
  <c r="P1900" i="1" s="1"/>
  <c r="L1894" i="1" a="1"/>
  <c r="L1894" i="1"/>
  <c r="F1893" i="1" a="1"/>
  <c r="F1893" i="1"/>
  <c r="G1894" i="1" a="1"/>
  <c r="G1894" i="1" s="1"/>
  <c r="L1893" i="1" a="1"/>
  <c r="L1893" i="1" s="1"/>
  <c r="K1894" i="1" a="1"/>
  <c r="K1894" i="1" s="1"/>
  <c r="J1894" i="1" a="1"/>
  <c r="J1894" i="1"/>
  <c r="J1892" i="1" a="1"/>
  <c r="J1892" i="1" s="1"/>
  <c r="I1894" i="1" a="1"/>
  <c r="I1894" i="1"/>
  <c r="H1894" i="1" a="1"/>
  <c r="H1894" i="1"/>
  <c r="F1894" i="1" a="1"/>
  <c r="F1894" i="1" s="1"/>
  <c r="H1893" i="1" a="1"/>
  <c r="H1893" i="1" s="1"/>
  <c r="Q1892" i="1" a="1"/>
  <c r="Q1892" i="1" s="1"/>
  <c r="P1892" i="1" a="1"/>
  <c r="P1892" i="1"/>
  <c r="M1893" i="1" a="1"/>
  <c r="M1893" i="1" s="1"/>
  <c r="I1893" i="1" a="1"/>
  <c r="I1893" i="1" s="1"/>
  <c r="O1892" i="1" a="1"/>
  <c r="O1892" i="1" s="1"/>
  <c r="L1892" i="1" a="1"/>
  <c r="L1892" i="1"/>
  <c r="M1892" i="1" a="1"/>
  <c r="M1892" i="1" s="1"/>
  <c r="G1892" i="1" a="1"/>
  <c r="G1892" i="1" s="1"/>
  <c r="Q1893" i="1" a="1"/>
  <c r="Q1893" i="1" s="1"/>
  <c r="J1893" i="1" a="1"/>
  <c r="J1893" i="1"/>
  <c r="N1893" i="1" a="1"/>
  <c r="N1893" i="1"/>
  <c r="K1892" i="1" a="1"/>
  <c r="K1892" i="1" s="1"/>
  <c r="F1892" i="1" a="1"/>
  <c r="F1892" i="1" s="1"/>
  <c r="N1892" i="1" a="1"/>
  <c r="N1892" i="1"/>
  <c r="O1893" i="1" a="1"/>
  <c r="O1893" i="1"/>
  <c r="K1893" i="1" a="1"/>
  <c r="K1893" i="1"/>
  <c r="I1892" i="1" a="1"/>
  <c r="I1892" i="1" s="1"/>
  <c r="Q1890" i="1" a="1"/>
  <c r="Q1890" i="1" s="1"/>
  <c r="P1890" i="1" a="1"/>
  <c r="P1890" i="1" s="1"/>
  <c r="H1892" i="1" a="1"/>
  <c r="H1892" i="1" s="1"/>
  <c r="P1893" i="1" a="1"/>
  <c r="P1893" i="1"/>
  <c r="G1893" i="1" a="1"/>
  <c r="G1893" i="1" s="1"/>
  <c r="J1890" i="1" a="1"/>
  <c r="J1890" i="1"/>
  <c r="H1890" i="1" a="1"/>
  <c r="H1890" i="1" s="1"/>
  <c r="H1888" i="1" a="1"/>
  <c r="H1888" i="1"/>
  <c r="O1888" i="1" a="1"/>
  <c r="O1888" i="1"/>
  <c r="I1888" i="1" a="1"/>
  <c r="I1888" i="1"/>
  <c r="F1888" i="1" a="1"/>
  <c r="F1888" i="1" s="1"/>
  <c r="F1890" i="1" a="1"/>
  <c r="F1890" i="1" s="1"/>
  <c r="I1890" i="1" a="1"/>
  <c r="I1890" i="1" s="1"/>
  <c r="O1890" i="1" a="1"/>
  <c r="O1890" i="1"/>
  <c r="N1890" i="1" a="1"/>
  <c r="N1890" i="1" s="1"/>
  <c r="P1888" i="1" a="1"/>
  <c r="P1888" i="1" s="1"/>
  <c r="M1890" i="1" a="1"/>
  <c r="M1890" i="1" s="1"/>
  <c r="N1888" i="1" a="1"/>
  <c r="N1888" i="1" s="1"/>
  <c r="L1890" i="1" a="1"/>
  <c r="L1890" i="1" s="1"/>
  <c r="K1890" i="1" a="1"/>
  <c r="K1890" i="1" s="1"/>
  <c r="G1890" i="1" a="1"/>
  <c r="G1890" i="1" s="1"/>
  <c r="Q1888" i="1" a="1"/>
  <c r="Q1888" i="1" s="1"/>
  <c r="M1888" i="1" a="1"/>
  <c r="M1888" i="1" s="1"/>
  <c r="L1888" i="1" a="1"/>
  <c r="L1888" i="1"/>
  <c r="G1888" i="1" a="1"/>
  <c r="G1888" i="1" s="1"/>
  <c r="J1888" i="1" a="1"/>
  <c r="J1888" i="1"/>
  <c r="K1888" i="1" a="1"/>
  <c r="K1888" i="1"/>
  <c r="H1884" i="1" a="1"/>
  <c r="H1884" i="1"/>
  <c r="F1884" i="1" a="1"/>
  <c r="F1884" i="1" s="1"/>
  <c r="O1880" i="1" a="1"/>
  <c r="O1880" i="1" s="1"/>
  <c r="P1880" i="1" a="1"/>
  <c r="P1880" i="1" s="1"/>
  <c r="J1880" i="1" a="1"/>
  <c r="J1880" i="1" s="1"/>
  <c r="L1880" i="1" a="1"/>
  <c r="L1880" i="1" s="1"/>
  <c r="M1880" i="1" a="1"/>
  <c r="M1880" i="1"/>
  <c r="N1882" i="1" a="1"/>
  <c r="N1882" i="1" s="1"/>
  <c r="K1882" i="1" a="1"/>
  <c r="K1882" i="1" s="1"/>
  <c r="F1882" i="1" a="1"/>
  <c r="F1882" i="1" s="1"/>
  <c r="Q1887" i="1" a="1"/>
  <c r="Q1887" i="1" s="1"/>
  <c r="P1887" i="1" a="1"/>
  <c r="P1887" i="1"/>
  <c r="O1887" i="1" a="1"/>
  <c r="O1887" i="1" s="1"/>
  <c r="N1887" i="1" a="1"/>
  <c r="N1887" i="1" s="1"/>
  <c r="M1887" i="1" a="1"/>
  <c r="M1887" i="1" s="1"/>
  <c r="Q1882" i="1" a="1"/>
  <c r="Q1882" i="1"/>
  <c r="L1887" i="1" a="1"/>
  <c r="L1887" i="1" s="1"/>
  <c r="K1887" i="1" a="1"/>
  <c r="K1887" i="1" s="1"/>
  <c r="P1884" i="1" a="1"/>
  <c r="P1884" i="1" s="1"/>
  <c r="G1882" i="1" a="1"/>
  <c r="G1882" i="1" s="1"/>
  <c r="J1887" i="1" a="1"/>
  <c r="J1887" i="1"/>
  <c r="G1887" i="1" a="1"/>
  <c r="G1887" i="1"/>
  <c r="I1884" i="1" a="1"/>
  <c r="I1884" i="1"/>
  <c r="J1884" i="1" a="1"/>
  <c r="J1884" i="1" s="1"/>
  <c r="M1882" i="1" a="1"/>
  <c r="M1882" i="1"/>
  <c r="Q1884" i="1" a="1"/>
  <c r="Q1884" i="1" s="1"/>
  <c r="H1887" i="1" a="1"/>
  <c r="H1887" i="1" s="1"/>
  <c r="L1882" i="1" a="1"/>
  <c r="L1882" i="1"/>
  <c r="I1880" i="1" a="1"/>
  <c r="I1880" i="1"/>
  <c r="I1887" i="1" a="1"/>
  <c r="I1887" i="1"/>
  <c r="G1884" i="1" a="1"/>
  <c r="G1884" i="1" s="1"/>
  <c r="F1887" i="1" a="1"/>
  <c r="F1887" i="1" s="1"/>
  <c r="M1884" i="1" a="1"/>
  <c r="M1884" i="1" s="1"/>
  <c r="H1880" i="1" a="1"/>
  <c r="H1880" i="1" s="1"/>
  <c r="P1882" i="1" a="1"/>
  <c r="P1882" i="1"/>
  <c r="J1882" i="1" a="1"/>
  <c r="J1882" i="1"/>
  <c r="O1884" i="1" a="1"/>
  <c r="O1884" i="1"/>
  <c r="N1884" i="1" a="1"/>
  <c r="N1884" i="1"/>
  <c r="L1884" i="1" a="1"/>
  <c r="L1884" i="1" s="1"/>
  <c r="Q1880" i="1" a="1"/>
  <c r="Q1880" i="1" s="1"/>
  <c r="N1880" i="1" a="1"/>
  <c r="N1880" i="1" s="1"/>
  <c r="O1882" i="1" a="1"/>
  <c r="O1882" i="1" s="1"/>
  <c r="K1884" i="1" a="1"/>
  <c r="K1884" i="1" s="1"/>
  <c r="I1882" i="1" a="1"/>
  <c r="I1882" i="1" s="1"/>
  <c r="K1880" i="1" a="1"/>
  <c r="K1880" i="1"/>
  <c r="H1882" i="1" a="1"/>
  <c r="H1882" i="1"/>
  <c r="J1872" i="1" a="1"/>
  <c r="J1872" i="1" s="1"/>
  <c r="G1880" i="1" a="1"/>
  <c r="G1880" i="1" s="1"/>
  <c r="I1872" i="1" a="1"/>
  <c r="I1872" i="1"/>
  <c r="F1880" i="1" a="1"/>
  <c r="F1880" i="1"/>
  <c r="Q1874" i="1" a="1"/>
  <c r="Q1874" i="1"/>
  <c r="P1874" i="1" a="1"/>
  <c r="P1874" i="1"/>
  <c r="K1878" i="1" a="1"/>
  <c r="K1878" i="1"/>
  <c r="H1876" i="1" a="1"/>
  <c r="H1876" i="1"/>
  <c r="P1876" i="1" a="1"/>
  <c r="P1876" i="1" s="1"/>
  <c r="Q1878" i="1" a="1"/>
  <c r="Q1878" i="1" s="1"/>
  <c r="F1878" i="1" a="1"/>
  <c r="F1878" i="1"/>
  <c r="I1876" i="1" a="1"/>
  <c r="I1876" i="1"/>
  <c r="I1874" i="1" a="1"/>
  <c r="I1874" i="1"/>
  <c r="P1872" i="1" a="1"/>
  <c r="P1872" i="1" s="1"/>
  <c r="L1872" i="1" a="1"/>
  <c r="L1872" i="1" s="1"/>
  <c r="P1878" i="1" a="1"/>
  <c r="P1878" i="1" s="1"/>
  <c r="M1878" i="1" a="1"/>
  <c r="M1878" i="1" s="1"/>
  <c r="J1878" i="1" a="1"/>
  <c r="J1878" i="1"/>
  <c r="H1872" i="1" a="1"/>
  <c r="H1872" i="1"/>
  <c r="H1878" i="1" a="1"/>
  <c r="H1878" i="1"/>
  <c r="O1872" i="1" a="1"/>
  <c r="O1872" i="1"/>
  <c r="O1876" i="1" a="1"/>
  <c r="O1876" i="1"/>
  <c r="F1876" i="1" a="1"/>
  <c r="F1876" i="1"/>
  <c r="O1878" i="1" a="1"/>
  <c r="O1878" i="1" s="1"/>
  <c r="N1878" i="1" a="1"/>
  <c r="N1878" i="1" s="1"/>
  <c r="L1878" i="1" a="1"/>
  <c r="L1878" i="1" s="1"/>
  <c r="K1876" i="1" a="1"/>
  <c r="K1876" i="1" s="1"/>
  <c r="I1878" i="1" a="1"/>
  <c r="I1878" i="1"/>
  <c r="M1876" i="1" a="1"/>
  <c r="M1876" i="1"/>
  <c r="F1874" i="1" a="1"/>
  <c r="F1874" i="1" s="1"/>
  <c r="M1874" i="1" a="1"/>
  <c r="M1874" i="1" s="1"/>
  <c r="G1878" i="1" a="1"/>
  <c r="G1878" i="1" s="1"/>
  <c r="L1874" i="1" a="1"/>
  <c r="L1874" i="1" s="1"/>
  <c r="Q1876" i="1" a="1"/>
  <c r="Q1876" i="1"/>
  <c r="J1876" i="1" a="1"/>
  <c r="J1876" i="1"/>
  <c r="G1876" i="1" a="1"/>
  <c r="G1876" i="1"/>
  <c r="N1876" i="1" a="1"/>
  <c r="N1876" i="1"/>
  <c r="L1876" i="1" a="1"/>
  <c r="L1876" i="1"/>
  <c r="O1874" i="1" a="1"/>
  <c r="O1874" i="1" s="1"/>
  <c r="N1874" i="1" a="1"/>
  <c r="N1874" i="1"/>
  <c r="J1874" i="1" a="1"/>
  <c r="J1874" i="1"/>
  <c r="F1872" i="1" a="1"/>
  <c r="F1872" i="1"/>
  <c r="K1874" i="1" a="1"/>
  <c r="K1874" i="1"/>
  <c r="G1874" i="1" a="1"/>
  <c r="G1874" i="1" s="1"/>
  <c r="Q1872" i="1" a="1"/>
  <c r="Q1872" i="1"/>
  <c r="M1872" i="1" a="1"/>
  <c r="M1872" i="1" s="1"/>
  <c r="H1874" i="1" a="1"/>
  <c r="H1874" i="1" s="1"/>
  <c r="K1872" i="1" a="1"/>
  <c r="K1872" i="1" s="1"/>
  <c r="G1872" i="1" a="1"/>
  <c r="G1872" i="1"/>
  <c r="N1872" i="1" a="1"/>
  <c r="N1872" i="1"/>
  <c r="J1868" i="1" a="1"/>
  <c r="J1868" i="1"/>
  <c r="O1868" i="1" a="1"/>
  <c r="O1868" i="1"/>
  <c r="M1870" i="1" a="1"/>
  <c r="M1870" i="1"/>
  <c r="O1865" i="1" a="1"/>
  <c r="O1865" i="1" s="1"/>
  <c r="P1868" i="1" a="1"/>
  <c r="P1868" i="1" s="1"/>
  <c r="K1871" i="1" a="1"/>
  <c r="K1871" i="1" s="1"/>
  <c r="K1868" i="1" a="1"/>
  <c r="K1868" i="1"/>
  <c r="M1865" i="1" a="1"/>
  <c r="M1865" i="1" s="1"/>
  <c r="P1867" i="1" a="1"/>
  <c r="P1867" i="1" s="1"/>
  <c r="M1867" i="1" a="1"/>
  <c r="M1867" i="1" s="1"/>
  <c r="G1867" i="1" a="1"/>
  <c r="G1867" i="1"/>
  <c r="O1870" i="1" a="1"/>
  <c r="O1870" i="1"/>
  <c r="I1868" i="1" a="1"/>
  <c r="I1868" i="1"/>
  <c r="L1870" i="1" a="1"/>
  <c r="L1870" i="1"/>
  <c r="J1867" i="1" a="1"/>
  <c r="J1867" i="1"/>
  <c r="L1865" i="1" a="1"/>
  <c r="L1865" i="1"/>
  <c r="K1870" i="1" a="1"/>
  <c r="K1870" i="1"/>
  <c r="J1870" i="1" a="1"/>
  <c r="J1870" i="1" s="1"/>
  <c r="H1870" i="1" a="1"/>
  <c r="H1870" i="1"/>
  <c r="P1871" i="1" a="1"/>
  <c r="P1871" i="1"/>
  <c r="F1870" i="1" a="1"/>
  <c r="F1870" i="1"/>
  <c r="Q1867" i="1" a="1"/>
  <c r="Q1867" i="1" s="1"/>
  <c r="L1867" i="1" a="1"/>
  <c r="L1867" i="1"/>
  <c r="H1867" i="1" a="1"/>
  <c r="H1867" i="1" s="1"/>
  <c r="J1865" i="1" a="1"/>
  <c r="J1865" i="1" s="1"/>
  <c r="P1865" i="1" a="1"/>
  <c r="P1865" i="1" s="1"/>
  <c r="Q1870" i="1" a="1"/>
  <c r="Q1870" i="1"/>
  <c r="Q1871" i="1" a="1"/>
  <c r="Q1871" i="1" s="1"/>
  <c r="F1868" i="1" a="1"/>
  <c r="F1868" i="1" s="1"/>
  <c r="I1871" i="1" a="1"/>
  <c r="I1871" i="1"/>
  <c r="L1868" i="1" a="1"/>
  <c r="L1868" i="1"/>
  <c r="N1865" i="1" a="1"/>
  <c r="N1865" i="1"/>
  <c r="M1868" i="1" a="1"/>
  <c r="M1868" i="1" s="1"/>
  <c r="O1871" i="1" a="1"/>
  <c r="O1871" i="1" s="1"/>
  <c r="G1868" i="1" a="1"/>
  <c r="G1868" i="1" s="1"/>
  <c r="F1871" i="1" a="1"/>
  <c r="F1871" i="1" s="1"/>
  <c r="J1871" i="1" a="1"/>
  <c r="J1871" i="1"/>
  <c r="F1867" i="1" a="1"/>
  <c r="F1867" i="1" s="1"/>
  <c r="N1870" i="1" a="1"/>
  <c r="N1870" i="1"/>
  <c r="G1870" i="1" a="1"/>
  <c r="G1870" i="1"/>
  <c r="H1868" i="1" a="1"/>
  <c r="H1868" i="1" s="1"/>
  <c r="I1865" i="1" a="1"/>
  <c r="I1865" i="1" s="1"/>
  <c r="O1867" i="1" a="1"/>
  <c r="O1867" i="1" s="1"/>
  <c r="I1867" i="1" a="1"/>
  <c r="I1867" i="1"/>
  <c r="Q1865" i="1" a="1"/>
  <c r="Q1865" i="1" s="1"/>
  <c r="N1867" i="1" a="1"/>
  <c r="N1867" i="1"/>
  <c r="N1871" i="1" a="1"/>
  <c r="N1871" i="1" s="1"/>
  <c r="M1871" i="1" a="1"/>
  <c r="M1871" i="1"/>
  <c r="L1871" i="1" a="1"/>
  <c r="L1871" i="1"/>
  <c r="K1867" i="1" a="1"/>
  <c r="K1867" i="1" s="1"/>
  <c r="N1868" i="1" a="1"/>
  <c r="N1868" i="1" s="1"/>
  <c r="H1871" i="1" a="1"/>
  <c r="H1871" i="1"/>
  <c r="G1871" i="1" a="1"/>
  <c r="G1871" i="1" s="1"/>
  <c r="K1865" i="1" a="1"/>
  <c r="K1865" i="1" s="1"/>
  <c r="P1870" i="1" a="1"/>
  <c r="P1870" i="1"/>
  <c r="I1870" i="1" a="1"/>
  <c r="I1870" i="1" s="1"/>
  <c r="Q1868" i="1" a="1"/>
  <c r="Q1868" i="1" s="1"/>
  <c r="F1865" i="1" a="1"/>
  <c r="F1865" i="1" s="1"/>
  <c r="Q1864" i="1" a="1"/>
  <c r="Q1864" i="1" s="1"/>
  <c r="O1864" i="1" a="1"/>
  <c r="O1864" i="1"/>
  <c r="M1864" i="1" a="1"/>
  <c r="M1864" i="1"/>
  <c r="J1861" i="1" a="1"/>
  <c r="J1861" i="1" s="1"/>
  <c r="K1864" i="1" a="1"/>
  <c r="K1864" i="1" s="1"/>
  <c r="H1864" i="1" a="1"/>
  <c r="H1864" i="1" s="1"/>
  <c r="Q1861" i="1" a="1"/>
  <c r="Q1861" i="1"/>
  <c r="G1859" i="1" a="1"/>
  <c r="G1859" i="1"/>
  <c r="I1859" i="1" a="1"/>
  <c r="I1859" i="1" s="1"/>
  <c r="N1859" i="1" a="1"/>
  <c r="N1859" i="1"/>
  <c r="K1859" i="1" a="1"/>
  <c r="K1859" i="1"/>
  <c r="M1861" i="1" a="1"/>
  <c r="M1861" i="1" s="1"/>
  <c r="L1861" i="1" a="1"/>
  <c r="L1861" i="1" s="1"/>
  <c r="G1861" i="1" a="1"/>
  <c r="G1861" i="1"/>
  <c r="Q1857" i="1" a="1"/>
  <c r="Q1857" i="1" s="1"/>
  <c r="L1857" i="1" a="1"/>
  <c r="L1857" i="1" s="1"/>
  <c r="P1864" i="1" a="1"/>
  <c r="P1864" i="1" s="1"/>
  <c r="P1861" i="1" a="1"/>
  <c r="P1861" i="1" s="1"/>
  <c r="F1861" i="1" a="1"/>
  <c r="F1861" i="1"/>
  <c r="L1864" i="1" a="1"/>
  <c r="L1864" i="1" s="1"/>
  <c r="O1861" i="1" a="1"/>
  <c r="O1861" i="1" s="1"/>
  <c r="I1861" i="1" a="1"/>
  <c r="I1861" i="1"/>
  <c r="L1859" i="1" a="1"/>
  <c r="L1859" i="1"/>
  <c r="N1857" i="1" a="1"/>
  <c r="N1857" i="1"/>
  <c r="H1865" i="1" a="1"/>
  <c r="H1865" i="1"/>
  <c r="G1864" i="1" a="1"/>
  <c r="G1864" i="1" s="1"/>
  <c r="N1861" i="1" a="1"/>
  <c r="N1861" i="1" s="1"/>
  <c r="J1859" i="1" a="1"/>
  <c r="J1859" i="1" s="1"/>
  <c r="O1857" i="1" a="1"/>
  <c r="O1857" i="1" s="1"/>
  <c r="H1859" i="1" a="1"/>
  <c r="H1859" i="1" s="1"/>
  <c r="I1864" i="1" a="1"/>
  <c r="I1864" i="1"/>
  <c r="O1859" i="1" a="1"/>
  <c r="O1859" i="1" s="1"/>
  <c r="G1865" i="1" a="1"/>
  <c r="G1865" i="1" s="1"/>
  <c r="P1859" i="1" a="1"/>
  <c r="P1859" i="1" s="1"/>
  <c r="N1864" i="1" a="1"/>
  <c r="N1864" i="1"/>
  <c r="H1861" i="1" a="1"/>
  <c r="H1861" i="1"/>
  <c r="Q1859" i="1" a="1"/>
  <c r="Q1859" i="1"/>
  <c r="P1857" i="1" a="1"/>
  <c r="P1857" i="1"/>
  <c r="M1857" i="1" a="1"/>
  <c r="M1857" i="1" s="1"/>
  <c r="F1859" i="1" a="1"/>
  <c r="F1859" i="1"/>
  <c r="J1864" i="1" a="1"/>
  <c r="J1864" i="1" s="1"/>
  <c r="F1864" i="1" a="1"/>
  <c r="F1864" i="1" s="1"/>
  <c r="K1861" i="1" a="1"/>
  <c r="K1861" i="1" s="1"/>
  <c r="M1859" i="1" a="1"/>
  <c r="M1859" i="1" s="1"/>
  <c r="J1857" i="1" a="1"/>
  <c r="J1857" i="1" s="1"/>
  <c r="N1855" i="1" a="1"/>
  <c r="N1855" i="1" s="1"/>
  <c r="I1857" i="1" a="1"/>
  <c r="I1857" i="1" s="1"/>
  <c r="P1853" i="1" a="1"/>
  <c r="P1853" i="1" s="1"/>
  <c r="H1857" i="1" a="1"/>
  <c r="H1857" i="1" s="1"/>
  <c r="N1851" i="1" a="1"/>
  <c r="N1851" i="1" s="1"/>
  <c r="G1857" i="1" a="1"/>
  <c r="G1857" i="1" s="1"/>
  <c r="K1853" i="1" a="1"/>
  <c r="K1853" i="1"/>
  <c r="F1857" i="1" a="1"/>
  <c r="F1857" i="1"/>
  <c r="F1855" i="1" a="1"/>
  <c r="F1855" i="1"/>
  <c r="P1855" i="1" a="1"/>
  <c r="P1855" i="1" s="1"/>
  <c r="I1855" i="1" a="1"/>
  <c r="I1855" i="1" s="1"/>
  <c r="J1851" i="1" a="1"/>
  <c r="J1851" i="1" s="1"/>
  <c r="P1851" i="1" a="1"/>
  <c r="P1851" i="1" s="1"/>
  <c r="M1853" i="1" a="1"/>
  <c r="M1853" i="1"/>
  <c r="Q1855" i="1" a="1"/>
  <c r="Q1855" i="1" s="1"/>
  <c r="G1855" i="1" a="1"/>
  <c r="G1855" i="1" s="1"/>
  <c r="M1855" i="1" a="1"/>
  <c r="M1855" i="1" s="1"/>
  <c r="J1855" i="1" a="1"/>
  <c r="J1855" i="1"/>
  <c r="H1855" i="1" a="1"/>
  <c r="H1855" i="1"/>
  <c r="N1853" i="1" a="1"/>
  <c r="N1853" i="1"/>
  <c r="L1851" i="1" a="1"/>
  <c r="L1851" i="1" s="1"/>
  <c r="H1853" i="1" a="1"/>
  <c r="H1853" i="1" s="1"/>
  <c r="G1853" i="1" a="1"/>
  <c r="G1853" i="1" s="1"/>
  <c r="Q1851" i="1" a="1"/>
  <c r="Q1851" i="1" s="1"/>
  <c r="O1851" i="1" a="1"/>
  <c r="O1851" i="1" s="1"/>
  <c r="I1851" i="1" a="1"/>
  <c r="I1851" i="1" s="1"/>
  <c r="M1851" i="1" a="1"/>
  <c r="M1851" i="1"/>
  <c r="K1851" i="1" a="1"/>
  <c r="K1851" i="1" s="1"/>
  <c r="F1851" i="1" a="1"/>
  <c r="F1851" i="1" s="1"/>
  <c r="L1853" i="1" a="1"/>
  <c r="L1853" i="1"/>
  <c r="F1853" i="1" a="1"/>
  <c r="F1853" i="1" s="1"/>
  <c r="I1853" i="1" a="1"/>
  <c r="I1853" i="1" s="1"/>
  <c r="O1855" i="1" a="1"/>
  <c r="O1855" i="1" s="1"/>
  <c r="L1855" i="1" a="1"/>
  <c r="L1855" i="1" s="1"/>
  <c r="Q1853" i="1" a="1"/>
  <c r="Q1853" i="1" s="1"/>
  <c r="H1851" i="1" a="1"/>
  <c r="H1851" i="1" s="1"/>
  <c r="J1853" i="1" a="1"/>
  <c r="J1853" i="1" s="1"/>
  <c r="K1855" i="1" a="1"/>
  <c r="K1855" i="1" s="1"/>
  <c r="O1853" i="1" a="1"/>
  <c r="O1853" i="1" s="1"/>
  <c r="G1851" i="1" a="1"/>
  <c r="G1851" i="1" s="1"/>
  <c r="K1857" i="1" a="1"/>
  <c r="K1857" i="1" s="1"/>
  <c r="O1848" i="1" a="1"/>
  <c r="O1848" i="1" s="1"/>
  <c r="K1848" i="1" a="1"/>
  <c r="K1848" i="1"/>
  <c r="P1846" i="1" a="1"/>
  <c r="P1846" i="1" s="1"/>
  <c r="Q1845" i="1" a="1"/>
  <c r="Q1845" i="1" s="1"/>
  <c r="F1845" i="1" a="1"/>
  <c r="F1845" i="1"/>
  <c r="L1845" i="1" a="1"/>
  <c r="L1845" i="1"/>
  <c r="Q1848" i="1" a="1"/>
  <c r="Q1848" i="1"/>
  <c r="N1845" i="1" a="1"/>
  <c r="N1845" i="1"/>
  <c r="G1848" i="1" a="1"/>
  <c r="G1848" i="1"/>
  <c r="I1846" i="1" a="1"/>
  <c r="I1846" i="1"/>
  <c r="J1846" i="1" a="1"/>
  <c r="J1846" i="1"/>
  <c r="K1846" i="1" a="1"/>
  <c r="K1846" i="1"/>
  <c r="L1848" i="1" a="1"/>
  <c r="L1848" i="1"/>
  <c r="G1846" i="1" a="1"/>
  <c r="G1846" i="1" s="1"/>
  <c r="Q1850" i="1" a="1"/>
  <c r="Q1850" i="1"/>
  <c r="H1848" i="1" a="1"/>
  <c r="H1848" i="1"/>
  <c r="N1850" i="1" a="1"/>
  <c r="N1850" i="1"/>
  <c r="K1850" i="1" a="1"/>
  <c r="K1850" i="1" s="1"/>
  <c r="H1850" i="1" a="1"/>
  <c r="H1850" i="1" s="1"/>
  <c r="J1845" i="1" a="1"/>
  <c r="J1845" i="1" s="1"/>
  <c r="N1848" i="1" a="1"/>
  <c r="N1848" i="1" s="1"/>
  <c r="H1845" i="1" a="1"/>
  <c r="H1845" i="1" s="1"/>
  <c r="M1848" i="1" a="1"/>
  <c r="M1848" i="1" s="1"/>
  <c r="O1846" i="1" a="1"/>
  <c r="O1846" i="1"/>
  <c r="Q1846" i="1" a="1"/>
  <c r="Q1846" i="1" s="1"/>
  <c r="M1845" i="1" a="1"/>
  <c r="M1845" i="1" s="1"/>
  <c r="I1845" i="1" a="1"/>
  <c r="I1845" i="1"/>
  <c r="P1850" i="1" a="1"/>
  <c r="P1850" i="1"/>
  <c r="O1850" i="1" a="1"/>
  <c r="O1850" i="1"/>
  <c r="M1850" i="1" a="1"/>
  <c r="M1850" i="1" s="1"/>
  <c r="P1845" i="1" a="1"/>
  <c r="P1845" i="1" s="1"/>
  <c r="L1850" i="1" a="1"/>
  <c r="L1850" i="1" s="1"/>
  <c r="J1850" i="1" a="1"/>
  <c r="J1850" i="1"/>
  <c r="I1850" i="1" a="1"/>
  <c r="I1850" i="1"/>
  <c r="I1848" i="1" a="1"/>
  <c r="I1848" i="1"/>
  <c r="H1846" i="1" a="1"/>
  <c r="H1846" i="1"/>
  <c r="G1845" i="1" a="1"/>
  <c r="G1845" i="1"/>
  <c r="K1845" i="1" a="1"/>
  <c r="K1845" i="1" s="1"/>
  <c r="F1848" i="1" a="1"/>
  <c r="F1848" i="1"/>
  <c r="L1846" i="1" a="1"/>
  <c r="L1846" i="1" s="1"/>
  <c r="N1846" i="1" a="1"/>
  <c r="N1846" i="1" s="1"/>
  <c r="M1846" i="1" a="1"/>
  <c r="M1846" i="1" s="1"/>
  <c r="O1845" i="1" a="1"/>
  <c r="O1845" i="1" s="1"/>
  <c r="J1848" i="1" a="1"/>
  <c r="J1848" i="1" s="1"/>
  <c r="P1848" i="1" a="1"/>
  <c r="P1848" i="1" s="1"/>
  <c r="F1846" i="1" a="1"/>
  <c r="F1846" i="1" s="1"/>
  <c r="G1850" i="1" a="1"/>
  <c r="G1850" i="1" s="1"/>
  <c r="F1850" i="1" a="1"/>
  <c r="F1850" i="1"/>
  <c r="O1838" i="1" a="1"/>
  <c r="O1838" i="1" s="1"/>
  <c r="M1840" i="1" a="1"/>
  <c r="M1840" i="1"/>
  <c r="F1842" i="1" a="1"/>
  <c r="F1842" i="1"/>
  <c r="I1838" i="1" a="1"/>
  <c r="I1838" i="1" s="1"/>
  <c r="O1836" i="1" a="1"/>
  <c r="O1836" i="1" s="1"/>
  <c r="P1842" i="1" a="1"/>
  <c r="P1842" i="1" s="1"/>
  <c r="H1842" i="1" a="1"/>
  <c r="H1842" i="1" s="1"/>
  <c r="O1840" i="1" a="1"/>
  <c r="O1840" i="1"/>
  <c r="N1840" i="1" a="1"/>
  <c r="N1840" i="1"/>
  <c r="P1838" i="1" a="1"/>
  <c r="P1838" i="1"/>
  <c r="N1836" i="1" a="1"/>
  <c r="N1836" i="1" s="1"/>
  <c r="O1842" i="1" a="1"/>
  <c r="O1842" i="1" s="1"/>
  <c r="N1842" i="1" a="1"/>
  <c r="N1842" i="1" s="1"/>
  <c r="M1838" i="1" a="1"/>
  <c r="M1838" i="1"/>
  <c r="P1836" i="1" a="1"/>
  <c r="P1836" i="1" s="1"/>
  <c r="I1840" i="1" a="1"/>
  <c r="I1840" i="1"/>
  <c r="L1842" i="1" a="1"/>
  <c r="L1842" i="1"/>
  <c r="L1838" i="1" a="1"/>
  <c r="L1838" i="1" s="1"/>
  <c r="J1838" i="1" a="1"/>
  <c r="J1838" i="1" s="1"/>
  <c r="I1842" i="1" a="1"/>
  <c r="I1842" i="1" s="1"/>
  <c r="L1840" i="1" a="1"/>
  <c r="L1840" i="1" s="1"/>
  <c r="J1840" i="1" a="1"/>
  <c r="J1840" i="1" s="1"/>
  <c r="F1840" i="1" a="1"/>
  <c r="F1840" i="1" s="1"/>
  <c r="G1840" i="1" a="1"/>
  <c r="G1840" i="1" s="1"/>
  <c r="Q1838" i="1" a="1"/>
  <c r="Q1838" i="1" s="1"/>
  <c r="J1842" i="1" a="1"/>
  <c r="J1842" i="1" s="1"/>
  <c r="G1838" i="1" a="1"/>
  <c r="G1838" i="1" s="1"/>
  <c r="N1838" i="1" a="1"/>
  <c r="N1838" i="1" s="1"/>
  <c r="F1838" i="1" a="1"/>
  <c r="F1838" i="1" s="1"/>
  <c r="H1838" i="1" a="1"/>
  <c r="H1838" i="1"/>
  <c r="M1842" i="1" a="1"/>
  <c r="M1842" i="1"/>
  <c r="Q1842" i="1" a="1"/>
  <c r="Q1842" i="1"/>
  <c r="G1842" i="1" a="1"/>
  <c r="G1842" i="1"/>
  <c r="P1840" i="1" a="1"/>
  <c r="P1840" i="1"/>
  <c r="K1840" i="1" a="1"/>
  <c r="K1840" i="1"/>
  <c r="K1842" i="1" a="1"/>
  <c r="K1842" i="1" s="1"/>
  <c r="K1838" i="1" a="1"/>
  <c r="K1838" i="1"/>
  <c r="H1840" i="1" a="1"/>
  <c r="H1840" i="1"/>
  <c r="Q1836" i="1" a="1"/>
  <c r="Q1836" i="1"/>
  <c r="Q1840" i="1" a="1"/>
  <c r="Q1840" i="1" s="1"/>
  <c r="K1834" i="1" a="1"/>
  <c r="K1834" i="1" s="1"/>
  <c r="F1831" i="1" a="1"/>
  <c r="F1831" i="1" s="1"/>
  <c r="N1831" i="1" a="1"/>
  <c r="N1831" i="1" s="1"/>
  <c r="G1832" i="1" a="1"/>
  <c r="G1832" i="1"/>
  <c r="L1832" i="1" a="1"/>
  <c r="L1832" i="1"/>
  <c r="I1832" i="1" a="1"/>
  <c r="I1832" i="1" s="1"/>
  <c r="L1829" i="1" a="1"/>
  <c r="L1829" i="1"/>
  <c r="Q1829" i="1" a="1"/>
  <c r="Q1829" i="1"/>
  <c r="P1832" i="1" a="1"/>
  <c r="P1832" i="1"/>
  <c r="H1829" i="1" a="1"/>
  <c r="H1829" i="1" s="1"/>
  <c r="H1832" i="1" a="1"/>
  <c r="H1832" i="1" s="1"/>
  <c r="K1831" i="1" a="1"/>
  <c r="K1831" i="1" s="1"/>
  <c r="J1831" i="1" a="1"/>
  <c r="J1831" i="1" s="1"/>
  <c r="I1829" i="1" a="1"/>
  <c r="I1829" i="1"/>
  <c r="J1832" i="1" a="1"/>
  <c r="J1832" i="1" s="1"/>
  <c r="J1836" i="1" a="1"/>
  <c r="J1836" i="1"/>
  <c r="L1831" i="1" a="1"/>
  <c r="L1831" i="1" s="1"/>
  <c r="I1834" i="1" a="1"/>
  <c r="I1834" i="1"/>
  <c r="M1831" i="1" a="1"/>
  <c r="M1831" i="1"/>
  <c r="J1834" i="1" a="1"/>
  <c r="J1834" i="1" s="1"/>
  <c r="O1831" i="1" a="1"/>
  <c r="O1831" i="1"/>
  <c r="F1832" i="1" a="1"/>
  <c r="F1832" i="1"/>
  <c r="J1829" i="1" a="1"/>
  <c r="J1829" i="1" s="1"/>
  <c r="Q1831" i="1" a="1"/>
  <c r="Q1831" i="1" s="1"/>
  <c r="H1831" i="1" a="1"/>
  <c r="H1831" i="1" s="1"/>
  <c r="I1831" i="1" a="1"/>
  <c r="I1831" i="1"/>
  <c r="M1836" i="1" a="1"/>
  <c r="M1836" i="1"/>
  <c r="N1829" i="1" a="1"/>
  <c r="N1829" i="1"/>
  <c r="L1836" i="1" a="1"/>
  <c r="L1836" i="1" s="1"/>
  <c r="K1836" i="1" a="1"/>
  <c r="K1836" i="1" s="1"/>
  <c r="K1829" i="1" a="1"/>
  <c r="K1829" i="1" s="1"/>
  <c r="H1836" i="1" a="1"/>
  <c r="H1836" i="1" s="1"/>
  <c r="O1834" i="1" a="1"/>
  <c r="O1834" i="1"/>
  <c r="K1832" i="1" a="1"/>
  <c r="K1832" i="1" s="1"/>
  <c r="O1832" i="1" a="1"/>
  <c r="O1832" i="1" s="1"/>
  <c r="M1832" i="1" a="1"/>
  <c r="M1832" i="1"/>
  <c r="G1831" i="1" a="1"/>
  <c r="G1831" i="1" s="1"/>
  <c r="P1829" i="1" a="1"/>
  <c r="P1829" i="1" s="1"/>
  <c r="F1836" i="1" a="1"/>
  <c r="F1836" i="1" s="1"/>
  <c r="H1834" i="1" a="1"/>
  <c r="H1834" i="1" s="1"/>
  <c r="I1836" i="1" a="1"/>
  <c r="I1836" i="1" s="1"/>
  <c r="L1834" i="1" a="1"/>
  <c r="L1834" i="1" s="1"/>
  <c r="G1836" i="1" a="1"/>
  <c r="G1836" i="1"/>
  <c r="Q1834" i="1" a="1"/>
  <c r="Q1834" i="1" s="1"/>
  <c r="F1834" i="1" a="1"/>
  <c r="F1834" i="1" s="1"/>
  <c r="N1834" i="1" a="1"/>
  <c r="N1834" i="1" s="1"/>
  <c r="G1834" i="1" a="1"/>
  <c r="G1834" i="1"/>
  <c r="O1829" i="1" a="1"/>
  <c r="O1829" i="1"/>
  <c r="P1834" i="1" a="1"/>
  <c r="P1834" i="1" s="1"/>
  <c r="M1834" i="1" a="1"/>
  <c r="M1834" i="1"/>
  <c r="Q1832" i="1" a="1"/>
  <c r="Q1832" i="1"/>
  <c r="P1831" i="1" a="1"/>
  <c r="P1831" i="1" s="1"/>
  <c r="M1829" i="1" a="1"/>
  <c r="M1829" i="1" s="1"/>
  <c r="N1832" i="1" a="1"/>
  <c r="N1832" i="1"/>
  <c r="N1827" i="1" a="1"/>
  <c r="N1827" i="1"/>
  <c r="L1827" i="1" a="1"/>
  <c r="L1827" i="1"/>
  <c r="I1827" i="1" a="1"/>
  <c r="I1827" i="1"/>
  <c r="I1826" i="1" a="1"/>
  <c r="I1826" i="1"/>
  <c r="O1826" i="1" a="1"/>
  <c r="O1826" i="1" s="1"/>
  <c r="O1827" i="1" a="1"/>
  <c r="O1827" i="1"/>
  <c r="J1827" i="1" a="1"/>
  <c r="J1827" i="1"/>
  <c r="G1829" i="1" a="1"/>
  <c r="G1829" i="1"/>
  <c r="F1829" i="1" a="1"/>
  <c r="F1829" i="1" s="1"/>
  <c r="F1826" i="1" a="1"/>
  <c r="F1826" i="1" s="1"/>
  <c r="L1826" i="1" a="1"/>
  <c r="L1826" i="1" s="1"/>
  <c r="Q1827" i="1" a="1"/>
  <c r="Q1827" i="1" s="1"/>
  <c r="P1827" i="1" a="1"/>
  <c r="P1827" i="1"/>
  <c r="M1827" i="1" a="1"/>
  <c r="M1827" i="1" s="1"/>
  <c r="K1827" i="1" a="1"/>
  <c r="K1827" i="1" s="1"/>
  <c r="P1826" i="1" a="1"/>
  <c r="P1826" i="1" s="1"/>
  <c r="H1826" i="1" a="1"/>
  <c r="H1826" i="1" s="1"/>
  <c r="N1826" i="1" a="1"/>
  <c r="N1826" i="1" s="1"/>
  <c r="H1827" i="1" a="1"/>
  <c r="H1827" i="1" s="1"/>
  <c r="G1827" i="1" a="1"/>
  <c r="G1827" i="1"/>
  <c r="F1827" i="1" a="1"/>
  <c r="F1827" i="1"/>
  <c r="G1826" i="1" a="1"/>
  <c r="G1826" i="1"/>
  <c r="K1826" i="1" a="1"/>
  <c r="K1826" i="1" s="1"/>
  <c r="Q1826" i="1" a="1"/>
  <c r="Q1826" i="1"/>
  <c r="M1826" i="1" a="1"/>
  <c r="M1826" i="1"/>
  <c r="J1826" i="1" a="1"/>
  <c r="J1826" i="1" s="1"/>
  <c r="I2288" i="1" a="1"/>
  <c r="I2288" i="1"/>
  <c r="L2286" i="1" a="1"/>
  <c r="L2286" i="1"/>
  <c r="Q2286" i="1" a="1"/>
  <c r="Q2286" i="1" s="1"/>
  <c r="I2286" i="1" a="1"/>
  <c r="I2286" i="1"/>
  <c r="H2286" i="1" a="1"/>
  <c r="H2286" i="1"/>
  <c r="O2286" i="1" a="1"/>
  <c r="O2286" i="1"/>
  <c r="H2288" i="1" a="1"/>
  <c r="H2288" i="1" s="1"/>
  <c r="G2288" i="1" a="1"/>
  <c r="G2288" i="1"/>
  <c r="F2288" i="1" a="1"/>
  <c r="F2288" i="1"/>
  <c r="P2286" i="1" a="1"/>
  <c r="P2286" i="1" s="1"/>
  <c r="N2286" i="1" a="1"/>
  <c r="N2286" i="1"/>
  <c r="M2286" i="1" a="1"/>
  <c r="M2286" i="1" s="1"/>
  <c r="J2286" i="1" a="1"/>
  <c r="J2286" i="1" s="1"/>
  <c r="G2286" i="1" a="1"/>
  <c r="G2286" i="1"/>
  <c r="F2286" i="1" a="1"/>
  <c r="F2286" i="1" s="1"/>
  <c r="K2286" i="1" a="1"/>
  <c r="K2286" i="1"/>
  <c r="Q2288" i="1" a="1"/>
  <c r="Q2288" i="1" s="1"/>
  <c r="P2288" i="1" a="1"/>
  <c r="P2288" i="1" s="1"/>
  <c r="O2288" i="1" a="1"/>
  <c r="O2288" i="1" s="1"/>
  <c r="N2288" i="1" a="1"/>
  <c r="N2288" i="1" s="1"/>
  <c r="M2288" i="1" a="1"/>
  <c r="M2288" i="1" s="1"/>
  <c r="L2288" i="1" a="1"/>
  <c r="L2288" i="1" s="1"/>
  <c r="K2288" i="1" a="1"/>
  <c r="K2288" i="1" s="1"/>
  <c r="J2288" i="1" a="1"/>
  <c r="J2288" i="1" s="1"/>
  <c r="I2282" i="1" a="1"/>
  <c r="I2282" i="1"/>
  <c r="F2284" i="1" a="1"/>
  <c r="F2284" i="1"/>
  <c r="L2282" i="1" a="1"/>
  <c r="L2282" i="1" s="1"/>
  <c r="H2282" i="1" a="1"/>
  <c r="H2282" i="1" s="1"/>
  <c r="Q2284" i="1" a="1"/>
  <c r="Q2284" i="1"/>
  <c r="I2284" i="1" a="1"/>
  <c r="I2284" i="1"/>
  <c r="O2284" i="1" a="1"/>
  <c r="O2284" i="1" s="1"/>
  <c r="N2284" i="1" a="1"/>
  <c r="N2284" i="1" s="1"/>
  <c r="K2284" i="1" a="1"/>
  <c r="K2284" i="1"/>
  <c r="H2284" i="1" a="1"/>
  <c r="H2284" i="1"/>
  <c r="G2284" i="1" a="1"/>
  <c r="G2284" i="1" s="1"/>
  <c r="K2282" i="1" a="1"/>
  <c r="K2282" i="1"/>
  <c r="M2282" i="1" a="1"/>
  <c r="M2282" i="1" s="1"/>
  <c r="P2284" i="1" a="1"/>
  <c r="P2284" i="1" s="1"/>
  <c r="M2284" i="1" a="1"/>
  <c r="M2284" i="1" s="1"/>
  <c r="J2284" i="1" a="1"/>
  <c r="J2284" i="1"/>
  <c r="L2284" i="1" a="1"/>
  <c r="L2284" i="1"/>
  <c r="N2282" i="1" a="1"/>
  <c r="N2282" i="1" s="1"/>
  <c r="P2282" i="1" a="1"/>
  <c r="P2282" i="1" s="1"/>
  <c r="G2282" i="1" a="1"/>
  <c r="G2282" i="1"/>
  <c r="Q2282" i="1" a="1"/>
  <c r="Q2282" i="1"/>
  <c r="O2282" i="1" a="1"/>
  <c r="O2282" i="1" s="1"/>
  <c r="J2282" i="1" a="1"/>
  <c r="J2282" i="1" s="1"/>
  <c r="O2281" i="1" a="1"/>
  <c r="O2281" i="1" s="1"/>
  <c r="M2281" i="1" a="1"/>
  <c r="M2281" i="1" s="1"/>
  <c r="P2280" i="1" a="1"/>
  <c r="P2280" i="1"/>
  <c r="L2281" i="1" a="1"/>
  <c r="L2281" i="1" s="1"/>
  <c r="K2281" i="1" a="1"/>
  <c r="K2281" i="1"/>
  <c r="J2281" i="1" a="1"/>
  <c r="J2281" i="1"/>
  <c r="J2280" i="1" a="1"/>
  <c r="J2280" i="1" s="1"/>
  <c r="I2281" i="1" a="1"/>
  <c r="I2281" i="1" s="1"/>
  <c r="L2280" i="1" a="1"/>
  <c r="L2280" i="1"/>
  <c r="Q2280" i="1" a="1"/>
  <c r="Q2280" i="1"/>
  <c r="K2280" i="1" a="1"/>
  <c r="K2280" i="1" s="1"/>
  <c r="H2280" i="1" a="1"/>
  <c r="H2280" i="1"/>
  <c r="N2280" i="1" a="1"/>
  <c r="N2280" i="1" s="1"/>
  <c r="F2282" i="1" a="1"/>
  <c r="F2282" i="1" s="1"/>
  <c r="N2281" i="1" a="1"/>
  <c r="N2281" i="1"/>
  <c r="H2281" i="1" a="1"/>
  <c r="H2281" i="1" s="1"/>
  <c r="I2280" i="1" a="1"/>
  <c r="I2280" i="1" s="1"/>
  <c r="G2281" i="1" a="1"/>
  <c r="G2281" i="1"/>
  <c r="O2280" i="1" a="1"/>
  <c r="O2280" i="1"/>
  <c r="M2280" i="1" a="1"/>
  <c r="M2280" i="1"/>
  <c r="F2280" i="1" a="1"/>
  <c r="F2280" i="1" s="1"/>
  <c r="Q2281" i="1" a="1"/>
  <c r="Q2281" i="1" s="1"/>
  <c r="P2281" i="1" a="1"/>
  <c r="P2281" i="1"/>
  <c r="F2281" i="1" a="1"/>
  <c r="F2281" i="1"/>
  <c r="G2280" i="1" a="1"/>
  <c r="G2280" i="1"/>
  <c r="Q2278" i="1" a="1"/>
  <c r="Q2278" i="1"/>
  <c r="M2277" i="1" a="1"/>
  <c r="M2277" i="1"/>
  <c r="G2277" i="1" a="1"/>
  <c r="G2277" i="1" s="1"/>
  <c r="P2278" i="1" a="1"/>
  <c r="P2278" i="1" s="1"/>
  <c r="O2278" i="1" a="1"/>
  <c r="O2278" i="1" s="1"/>
  <c r="L2278" i="1" a="1"/>
  <c r="L2278" i="1"/>
  <c r="N2277" i="1" a="1"/>
  <c r="N2277" i="1"/>
  <c r="N2275" i="1" a="1"/>
  <c r="N2275" i="1" s="1"/>
  <c r="F2277" i="1" a="1"/>
  <c r="F2277" i="1" s="1"/>
  <c r="L2275" i="1" a="1"/>
  <c r="L2275" i="1" s="1"/>
  <c r="O2277" i="1" a="1"/>
  <c r="O2277" i="1"/>
  <c r="K2277" i="1" a="1"/>
  <c r="K2277" i="1"/>
  <c r="P2275" i="1" a="1"/>
  <c r="P2275" i="1" s="1"/>
  <c r="K2275" i="1" a="1"/>
  <c r="K2275" i="1" s="1"/>
  <c r="N2278" i="1" a="1"/>
  <c r="N2278" i="1"/>
  <c r="M2278" i="1" a="1"/>
  <c r="M2278" i="1"/>
  <c r="G2278" i="1" a="1"/>
  <c r="G2278" i="1" s="1"/>
  <c r="K2278" i="1" a="1"/>
  <c r="K2278" i="1" s="1"/>
  <c r="J2278" i="1" a="1"/>
  <c r="J2278" i="1" s="1"/>
  <c r="I2278" i="1" a="1"/>
  <c r="I2278" i="1" s="1"/>
  <c r="F2278" i="1" a="1"/>
  <c r="F2278" i="1" s="1"/>
  <c r="Q2275" i="1" a="1"/>
  <c r="Q2275" i="1"/>
  <c r="H2278" i="1" a="1"/>
  <c r="H2278" i="1" s="1"/>
  <c r="Q2277" i="1" a="1"/>
  <c r="Q2277" i="1" s="1"/>
  <c r="L2277" i="1" a="1"/>
  <c r="L2277" i="1" s="1"/>
  <c r="O2275" i="1" a="1"/>
  <c r="O2275" i="1" s="1"/>
  <c r="P2277" i="1" a="1"/>
  <c r="P2277" i="1"/>
  <c r="J2277" i="1" a="1"/>
  <c r="J2277" i="1"/>
  <c r="I2277" i="1" a="1"/>
  <c r="I2277" i="1" s="1"/>
  <c r="H2277" i="1" a="1"/>
  <c r="H2277" i="1" s="1"/>
  <c r="M2275" i="1" a="1"/>
  <c r="M2275" i="1" s="1"/>
  <c r="F2275" i="1" a="1"/>
  <c r="F2275" i="1" s="1"/>
  <c r="O2271" i="1" a="1"/>
  <c r="O2271" i="1" s="1"/>
  <c r="K2271" i="1" a="1"/>
  <c r="K2271" i="1"/>
  <c r="J2275" i="1" a="1"/>
  <c r="J2275" i="1"/>
  <c r="I2275" i="1" a="1"/>
  <c r="I2275" i="1"/>
  <c r="H2275" i="1" a="1"/>
  <c r="H2275" i="1"/>
  <c r="G2275" i="1" a="1"/>
  <c r="G2275" i="1" s="1"/>
  <c r="F2271" i="1" a="1"/>
  <c r="F2271" i="1" s="1"/>
  <c r="Q2274" i="1" a="1"/>
  <c r="Q2274" i="1" s="1"/>
  <c r="P2274" i="1" a="1"/>
  <c r="P2274" i="1" s="1"/>
  <c r="M2269" i="1" a="1"/>
  <c r="M2269" i="1"/>
  <c r="O2274" i="1" a="1"/>
  <c r="O2274" i="1" s="1"/>
  <c r="N2274" i="1" a="1"/>
  <c r="N2274" i="1" s="1"/>
  <c r="M2274" i="1" a="1"/>
  <c r="M2274" i="1" s="1"/>
  <c r="L2274" i="1" a="1"/>
  <c r="L2274" i="1" s="1"/>
  <c r="O2269" i="1" a="1"/>
  <c r="O2269" i="1" s="1"/>
  <c r="K2274" i="1" a="1"/>
  <c r="K2274" i="1" s="1"/>
  <c r="Q2271" i="1" a="1"/>
  <c r="Q2271" i="1" s="1"/>
  <c r="N2271" i="1" a="1"/>
  <c r="N2271" i="1" s="1"/>
  <c r="Q2269" i="1" a="1"/>
  <c r="Q2269" i="1" s="1"/>
  <c r="G2271" i="1" a="1"/>
  <c r="G2271" i="1"/>
  <c r="H2271" i="1" a="1"/>
  <c r="H2271" i="1"/>
  <c r="P2269" i="1" a="1"/>
  <c r="P2269" i="1" s="1"/>
  <c r="J2271" i="1" a="1"/>
  <c r="J2271" i="1" s="1"/>
  <c r="J2274" i="1" a="1"/>
  <c r="J2274" i="1" s="1"/>
  <c r="I2274" i="1" a="1"/>
  <c r="I2274" i="1" s="1"/>
  <c r="H2274" i="1" a="1"/>
  <c r="H2274" i="1" s="1"/>
  <c r="I2271" i="1" a="1"/>
  <c r="I2271" i="1"/>
  <c r="F2274" i="1" a="1"/>
  <c r="F2274" i="1" s="1"/>
  <c r="L2271" i="1" a="1"/>
  <c r="L2271" i="1" s="1"/>
  <c r="P2271" i="1" a="1"/>
  <c r="P2271" i="1" s="1"/>
  <c r="G2274" i="1" a="1"/>
  <c r="G2274" i="1"/>
  <c r="M2271" i="1" a="1"/>
  <c r="M2271" i="1"/>
  <c r="N2269" i="1" a="1"/>
  <c r="N2269" i="1"/>
  <c r="J2269" i="1" a="1"/>
  <c r="J2269" i="1"/>
  <c r="L2267" i="1" a="1"/>
  <c r="L2267" i="1"/>
  <c r="Q2263" i="1" a="1"/>
  <c r="Q2263" i="1" s="1"/>
  <c r="N2267" i="1" a="1"/>
  <c r="N2267" i="1" s="1"/>
  <c r="M2267" i="1" a="1"/>
  <c r="M2267" i="1" s="1"/>
  <c r="G2267" i="1" a="1"/>
  <c r="G2267" i="1" s="1"/>
  <c r="H2267" i="1" a="1"/>
  <c r="H2267" i="1" s="1"/>
  <c r="N2265" i="1" a="1"/>
  <c r="N2265" i="1" s="1"/>
  <c r="M2265" i="1" a="1"/>
  <c r="M2265" i="1"/>
  <c r="G2265" i="1" a="1"/>
  <c r="G2265" i="1" s="1"/>
  <c r="F2265" i="1" a="1"/>
  <c r="F2265" i="1" s="1"/>
  <c r="I2269" i="1" a="1"/>
  <c r="I2269" i="1" s="1"/>
  <c r="H2269" i="1" a="1"/>
  <c r="H2269" i="1" s="1"/>
  <c r="J2267" i="1" a="1"/>
  <c r="J2267" i="1" s="1"/>
  <c r="Q2267" i="1" a="1"/>
  <c r="Q2267" i="1" s="1"/>
  <c r="F2269" i="1" a="1"/>
  <c r="F2269" i="1"/>
  <c r="L2265" i="1" a="1"/>
  <c r="L2265" i="1"/>
  <c r="P2267" i="1" a="1"/>
  <c r="P2267" i="1" s="1"/>
  <c r="Q2265" i="1" a="1"/>
  <c r="Q2265" i="1"/>
  <c r="J2265" i="1" a="1"/>
  <c r="J2265" i="1"/>
  <c r="I2267" i="1" a="1"/>
  <c r="I2267" i="1"/>
  <c r="F2267" i="1" a="1"/>
  <c r="F2267" i="1"/>
  <c r="P2265" i="1" a="1"/>
  <c r="P2265" i="1"/>
  <c r="I2265" i="1" a="1"/>
  <c r="I2265" i="1" s="1"/>
  <c r="O2265" i="1" a="1"/>
  <c r="O2265" i="1" s="1"/>
  <c r="H2265" i="1" a="1"/>
  <c r="H2265" i="1" s="1"/>
  <c r="O2267" i="1" a="1"/>
  <c r="O2267" i="1"/>
  <c r="K2269" i="1" a="1"/>
  <c r="K2269" i="1"/>
  <c r="L2269" i="1" a="1"/>
  <c r="L2269" i="1"/>
  <c r="G2269" i="1" a="1"/>
  <c r="G2269" i="1" s="1"/>
  <c r="K2265" i="1" a="1"/>
  <c r="K2265" i="1"/>
  <c r="K2267" i="1" a="1"/>
  <c r="K2267" i="1" s="1"/>
  <c r="Q2258" i="1" a="1"/>
  <c r="Q2258" i="1"/>
  <c r="H2261" i="1" a="1"/>
  <c r="H2261" i="1" s="1"/>
  <c r="N2260" i="1" a="1"/>
  <c r="N2260" i="1"/>
  <c r="F2260" i="1" a="1"/>
  <c r="F2260" i="1"/>
  <c r="L2256" i="1" a="1"/>
  <c r="L2256" i="1"/>
  <c r="P2260" i="1" a="1"/>
  <c r="P2260" i="1" s="1"/>
  <c r="O2260" i="1" a="1"/>
  <c r="O2260" i="1" s="1"/>
  <c r="M2260" i="1" a="1"/>
  <c r="M2260" i="1" s="1"/>
  <c r="I2260" i="1" a="1"/>
  <c r="I2260" i="1" s="1"/>
  <c r="N2256" i="1" a="1"/>
  <c r="N2256" i="1" s="1"/>
  <c r="J2256" i="1" a="1"/>
  <c r="J2256" i="1" s="1"/>
  <c r="L2258" i="1" a="1"/>
  <c r="L2258" i="1" s="1"/>
  <c r="M2256" i="1" a="1"/>
  <c r="M2256" i="1" s="1"/>
  <c r="M2258" i="1" a="1"/>
  <c r="M2258" i="1" s="1"/>
  <c r="J2258" i="1" a="1"/>
  <c r="J2258" i="1"/>
  <c r="F2258" i="1" a="1"/>
  <c r="F2258" i="1"/>
  <c r="K2256" i="1" a="1"/>
  <c r="K2256" i="1"/>
  <c r="K2260" i="1" a="1"/>
  <c r="K2260" i="1" s="1"/>
  <c r="J2260" i="1" a="1"/>
  <c r="J2260" i="1" s="1"/>
  <c r="G2260" i="1" a="1"/>
  <c r="G2260" i="1" s="1"/>
  <c r="O2256" i="1" a="1"/>
  <c r="O2256" i="1" s="1"/>
  <c r="F2256" i="1" a="1"/>
  <c r="F2256" i="1"/>
  <c r="H2258" i="1" a="1"/>
  <c r="H2258" i="1" s="1"/>
  <c r="H2260" i="1" a="1"/>
  <c r="H2260" i="1"/>
  <c r="N2258" i="1" a="1"/>
  <c r="N2258" i="1"/>
  <c r="I2258" i="1" a="1"/>
  <c r="I2258" i="1"/>
  <c r="Q2256" i="1" a="1"/>
  <c r="Q2256" i="1" s="1"/>
  <c r="H2256" i="1" a="1"/>
  <c r="H2256" i="1" s="1"/>
  <c r="G2258" i="1" a="1"/>
  <c r="G2258" i="1" s="1"/>
  <c r="G2263" i="1" a="1"/>
  <c r="G2263" i="1"/>
  <c r="K2258" i="1" a="1"/>
  <c r="K2258" i="1" s="1"/>
  <c r="Q2255" i="1" a="1"/>
  <c r="Q2255" i="1" s="1"/>
  <c r="P2256" i="1" a="1"/>
  <c r="P2256" i="1"/>
  <c r="G2256" i="1" a="1"/>
  <c r="G2256" i="1" s="1"/>
  <c r="I2261" i="1" a="1"/>
  <c r="I2261" i="1" s="1"/>
  <c r="Q2260" i="1" a="1"/>
  <c r="Q2260" i="1" s="1"/>
  <c r="O2258" i="1" a="1"/>
  <c r="O2258" i="1" s="1"/>
  <c r="P2258" i="1" a="1"/>
  <c r="P2258" i="1" s="1"/>
  <c r="P2263" i="1" a="1"/>
  <c r="P2263" i="1" s="1"/>
  <c r="L2260" i="1" a="1"/>
  <c r="L2260" i="1" s="1"/>
  <c r="O2263" i="1" a="1"/>
  <c r="O2263" i="1"/>
  <c r="N2263" i="1" a="1"/>
  <c r="N2263" i="1" s="1"/>
  <c r="K2261" i="1" a="1"/>
  <c r="K2261" i="1"/>
  <c r="F2261" i="1" a="1"/>
  <c r="F2261" i="1"/>
  <c r="J2263" i="1" a="1"/>
  <c r="J2263" i="1"/>
  <c r="O2261" i="1" a="1"/>
  <c r="O2261" i="1" s="1"/>
  <c r="M2263" i="1" a="1"/>
  <c r="M2263" i="1"/>
  <c r="L2263" i="1" a="1"/>
  <c r="L2263" i="1" s="1"/>
  <c r="K2263" i="1" a="1"/>
  <c r="K2263" i="1" s="1"/>
  <c r="I2256" i="1" a="1"/>
  <c r="I2256" i="1"/>
  <c r="I2263" i="1" a="1"/>
  <c r="I2263" i="1"/>
  <c r="M2261" i="1" a="1"/>
  <c r="M2261" i="1"/>
  <c r="H2263" i="1" a="1"/>
  <c r="H2263" i="1"/>
  <c r="G2261" i="1" a="1"/>
  <c r="G2261" i="1"/>
  <c r="J2261" i="1" a="1"/>
  <c r="J2261" i="1"/>
  <c r="F2263" i="1" a="1"/>
  <c r="F2263" i="1"/>
  <c r="Q2261" i="1" a="1"/>
  <c r="Q2261" i="1"/>
  <c r="P2261" i="1" a="1"/>
  <c r="P2261" i="1" s="1"/>
  <c r="N2261" i="1" a="1"/>
  <c r="N2261" i="1" s="1"/>
  <c r="L2261" i="1" a="1"/>
  <c r="L2261" i="1" s="1"/>
  <c r="H2248" i="1" a="1"/>
  <c r="H2248" i="1" s="1"/>
  <c r="P2255" i="1" a="1"/>
  <c r="P2255" i="1" s="1"/>
  <c r="J2252" i="1" a="1"/>
  <c r="J2252" i="1"/>
  <c r="J2250" i="1" a="1"/>
  <c r="J2250" i="1" s="1"/>
  <c r="O2252" i="1" a="1"/>
  <c r="O2252" i="1" s="1"/>
  <c r="L2252" i="1" a="1"/>
  <c r="L2252" i="1" s="1"/>
  <c r="N2246" i="1" a="1"/>
  <c r="N2246" i="1" s="1"/>
  <c r="L2250" i="1" a="1"/>
  <c r="L2250" i="1" s="1"/>
  <c r="O2255" i="1" a="1"/>
  <c r="O2255" i="1" s="1"/>
  <c r="G2252" i="1" a="1"/>
  <c r="G2252" i="1"/>
  <c r="O2250" i="1" a="1"/>
  <c r="O2250" i="1"/>
  <c r="H2246" i="1" a="1"/>
  <c r="H2246" i="1"/>
  <c r="N2252" i="1" a="1"/>
  <c r="N2252" i="1" s="1"/>
  <c r="N2255" i="1" a="1"/>
  <c r="N2255" i="1" s="1"/>
  <c r="M2255" i="1" a="1"/>
  <c r="M2255" i="1"/>
  <c r="L2255" i="1" a="1"/>
  <c r="L2255" i="1" s="1"/>
  <c r="H2250" i="1" a="1"/>
  <c r="H2250" i="1" s="1"/>
  <c r="K2255" i="1" a="1"/>
  <c r="K2255" i="1" s="1"/>
  <c r="J2255" i="1" a="1"/>
  <c r="J2255" i="1"/>
  <c r="H2255" i="1" a="1"/>
  <c r="H2255" i="1" s="1"/>
  <c r="G2255" i="1" a="1"/>
  <c r="G2255" i="1"/>
  <c r="N2250" i="1" a="1"/>
  <c r="N2250" i="1"/>
  <c r="L2246" i="1" a="1"/>
  <c r="L2246" i="1"/>
  <c r="I2246" i="1" a="1"/>
  <c r="I2246" i="1"/>
  <c r="K2250" i="1" a="1"/>
  <c r="K2250" i="1" s="1"/>
  <c r="J2248" i="1" a="1"/>
  <c r="J2248" i="1" s="1"/>
  <c r="Q2252" i="1" a="1"/>
  <c r="Q2252" i="1" s="1"/>
  <c r="O2248" i="1" a="1"/>
  <c r="O2248" i="1"/>
  <c r="P2250" i="1" a="1"/>
  <c r="P2250" i="1" s="1"/>
  <c r="K2248" i="1" a="1"/>
  <c r="K2248" i="1" s="1"/>
  <c r="P2246" i="1" a="1"/>
  <c r="P2246" i="1"/>
  <c r="Q2246" i="1" a="1"/>
  <c r="Q2246" i="1"/>
  <c r="J2246" i="1" a="1"/>
  <c r="J2246" i="1" s="1"/>
  <c r="F2255" i="1" a="1"/>
  <c r="F2255" i="1" s="1"/>
  <c r="I2252" i="1" a="1"/>
  <c r="I2252" i="1" s="1"/>
  <c r="M2248" i="1" a="1"/>
  <c r="M2248" i="1" s="1"/>
  <c r="I2250" i="1" a="1"/>
  <c r="I2250" i="1" s="1"/>
  <c r="K2246" i="1" a="1"/>
  <c r="K2246" i="1" s="1"/>
  <c r="F2252" i="1" a="1"/>
  <c r="F2252" i="1" s="1"/>
  <c r="G2248" i="1" a="1"/>
  <c r="G2248" i="1" s="1"/>
  <c r="M2250" i="1" a="1"/>
  <c r="M2250" i="1"/>
  <c r="L2248" i="1" a="1"/>
  <c r="L2248" i="1"/>
  <c r="F2248" i="1" a="1"/>
  <c r="F2248" i="1"/>
  <c r="N2248" i="1" a="1"/>
  <c r="N2248" i="1" s="1"/>
  <c r="I2248" i="1" a="1"/>
  <c r="I2248" i="1" s="1"/>
  <c r="P2248" i="1" a="1"/>
  <c r="P2248" i="1" s="1"/>
  <c r="I2255" i="1" a="1"/>
  <c r="I2255" i="1" s="1"/>
  <c r="P2252" i="1" a="1"/>
  <c r="P2252" i="1" s="1"/>
  <c r="K2252" i="1" a="1"/>
  <c r="K2252" i="1"/>
  <c r="Q2250" i="1" a="1"/>
  <c r="Q2250" i="1"/>
  <c r="O2246" i="1" a="1"/>
  <c r="O2246" i="1"/>
  <c r="G2250" i="1" a="1"/>
  <c r="G2250" i="1"/>
  <c r="Q2248" i="1" a="1"/>
  <c r="Q2248" i="1"/>
  <c r="F2250" i="1" a="1"/>
  <c r="F2250" i="1" s="1"/>
  <c r="M2246" i="1" a="1"/>
  <c r="M2246" i="1" s="1"/>
  <c r="M2252" i="1" a="1"/>
  <c r="M2252" i="1" s="1"/>
  <c r="H2252" i="1" a="1"/>
  <c r="H2252" i="1" s="1"/>
  <c r="Q2239" i="1" a="1"/>
  <c r="Q2239" i="1" s="1"/>
  <c r="Q2244" i="1" a="1"/>
  <c r="Q2244" i="1"/>
  <c r="F2241" i="1" a="1"/>
  <c r="F2241" i="1" s="1"/>
  <c r="O2239" i="1" a="1"/>
  <c r="O2239" i="1"/>
  <c r="F2244" i="1" a="1"/>
  <c r="F2244" i="1" s="1"/>
  <c r="P2244" i="1" a="1"/>
  <c r="P2244" i="1" s="1"/>
  <c r="O2244" i="1" a="1"/>
  <c r="O2244" i="1" s="1"/>
  <c r="J2244" i="1" a="1"/>
  <c r="J2244" i="1" s="1"/>
  <c r="I2244" i="1" a="1"/>
  <c r="I2244" i="1" s="1"/>
  <c r="L2244" i="1" a="1"/>
  <c r="L2244" i="1" s="1"/>
  <c r="F2242" i="1" a="1"/>
  <c r="F2242" i="1"/>
  <c r="Q2241" i="1" a="1"/>
  <c r="Q2241" i="1" s="1"/>
  <c r="N2244" i="1" a="1"/>
  <c r="N2244" i="1" s="1"/>
  <c r="M2239" i="1" a="1"/>
  <c r="M2239" i="1" s="1"/>
  <c r="I2242" i="1" a="1"/>
  <c r="I2242" i="1" s="1"/>
  <c r="M2244" i="1" a="1"/>
  <c r="M2244" i="1" s="1"/>
  <c r="K2244" i="1" a="1"/>
  <c r="K2244" i="1" s="1"/>
  <c r="H2244" i="1" a="1"/>
  <c r="H2244" i="1" s="1"/>
  <c r="G2244" i="1" a="1"/>
  <c r="G2244" i="1"/>
  <c r="J2239" i="1" a="1"/>
  <c r="J2239" i="1" s="1"/>
  <c r="O2242" i="1" a="1"/>
  <c r="O2242" i="1"/>
  <c r="L2237" i="1" a="1"/>
  <c r="L2237" i="1"/>
  <c r="F2239" i="1" a="1"/>
  <c r="F2239" i="1"/>
  <c r="J2237" i="1" a="1"/>
  <c r="J2237" i="1"/>
  <c r="Q2242" i="1" a="1"/>
  <c r="Q2242" i="1"/>
  <c r="G2242" i="1" a="1"/>
  <c r="G2242" i="1" s="1"/>
  <c r="P2237" i="1" a="1"/>
  <c r="P2237" i="1"/>
  <c r="L2242" i="1" a="1"/>
  <c r="L2242" i="1" s="1"/>
  <c r="H2239" i="1" a="1"/>
  <c r="H2239" i="1" s="1"/>
  <c r="O2237" i="1" a="1"/>
  <c r="O2237" i="1"/>
  <c r="N2241" i="1" a="1"/>
  <c r="N2241" i="1"/>
  <c r="P2242" i="1" a="1"/>
  <c r="P2242" i="1"/>
  <c r="N2242" i="1" a="1"/>
  <c r="N2242" i="1"/>
  <c r="J2242" i="1" a="1"/>
  <c r="J2242" i="1" s="1"/>
  <c r="K2242" i="1" a="1"/>
  <c r="K2242" i="1"/>
  <c r="P2241" i="1" a="1"/>
  <c r="P2241" i="1" s="1"/>
  <c r="K2237" i="1" a="1"/>
  <c r="K2237" i="1" s="1"/>
  <c r="I2237" i="1" a="1"/>
  <c r="I2237" i="1" s="1"/>
  <c r="J2241" i="1" a="1"/>
  <c r="J2241" i="1" s="1"/>
  <c r="I2241" i="1" a="1"/>
  <c r="I2241" i="1"/>
  <c r="H2241" i="1" a="1"/>
  <c r="H2241" i="1"/>
  <c r="M2237" i="1" a="1"/>
  <c r="M2237" i="1" s="1"/>
  <c r="N2239" i="1" a="1"/>
  <c r="N2239" i="1" s="1"/>
  <c r="O2241" i="1" a="1"/>
  <c r="O2241" i="1"/>
  <c r="G2239" i="1" a="1"/>
  <c r="G2239" i="1" s="1"/>
  <c r="L2239" i="1" a="1"/>
  <c r="L2239" i="1" s="1"/>
  <c r="M2242" i="1" a="1"/>
  <c r="M2242" i="1" s="1"/>
  <c r="H2242" i="1" a="1"/>
  <c r="H2242" i="1" s="1"/>
  <c r="G2241" i="1" a="1"/>
  <c r="G2241" i="1" s="1"/>
  <c r="Q2237" i="1" a="1"/>
  <c r="Q2237" i="1"/>
  <c r="M2241" i="1" a="1"/>
  <c r="M2241" i="1"/>
  <c r="L2241" i="1" a="1"/>
  <c r="L2241" i="1"/>
  <c r="P2239" i="1" a="1"/>
  <c r="P2239" i="1"/>
  <c r="N2237" i="1" a="1"/>
  <c r="N2237" i="1"/>
  <c r="K2241" i="1" a="1"/>
  <c r="K2241" i="1" s="1"/>
  <c r="K2239" i="1" a="1"/>
  <c r="K2239" i="1"/>
  <c r="G2246" i="1" a="1"/>
  <c r="G2246" i="1" s="1"/>
  <c r="I2239" i="1" a="1"/>
  <c r="I2239" i="1"/>
  <c r="F2246" i="1" a="1"/>
  <c r="F2246" i="1" s="1"/>
  <c r="O2236" i="1" a="1"/>
  <c r="O2236" i="1" s="1"/>
  <c r="M2236" i="1" a="1"/>
  <c r="M2236" i="1"/>
  <c r="L2236" i="1" a="1"/>
  <c r="L2236" i="1"/>
  <c r="G2236" i="1" a="1"/>
  <c r="G2236" i="1"/>
  <c r="J2236" i="1" a="1"/>
  <c r="J2236" i="1" s="1"/>
  <c r="I2236" i="1" a="1"/>
  <c r="I2236" i="1" s="1"/>
  <c r="F2236" i="1" a="1"/>
  <c r="F2236" i="1" s="1"/>
  <c r="H2237" i="1" a="1"/>
  <c r="H2237" i="1" s="1"/>
  <c r="G2237" i="1" a="1"/>
  <c r="G2237" i="1" s="1"/>
  <c r="Q2236" i="1" a="1"/>
  <c r="Q2236" i="1" s="1"/>
  <c r="F2237" i="1" a="1"/>
  <c r="F2237" i="1"/>
  <c r="K2236" i="1" a="1"/>
  <c r="K2236" i="1" s="1"/>
  <c r="P2236" i="1" a="1"/>
  <c r="P2236" i="1"/>
  <c r="N2236" i="1" a="1"/>
  <c r="N2236" i="1"/>
  <c r="H2236" i="1" a="1"/>
  <c r="H2236" i="1"/>
  <c r="P1041" i="1" a="1"/>
  <c r="P1041" i="1" s="1"/>
  <c r="L1041" i="1" a="1"/>
  <c r="L1041" i="1"/>
  <c r="Q1053" i="1" a="1"/>
  <c r="Q1053" i="1" s="1"/>
  <c r="L1053" i="1" a="1"/>
  <c r="L1053" i="1"/>
  <c r="F1051" i="1" a="1"/>
  <c r="F1051" i="1" s="1"/>
  <c r="O1041" i="1" a="1"/>
  <c r="O1041" i="1" s="1"/>
  <c r="M1041" i="1" a="1"/>
  <c r="M1041" i="1"/>
  <c r="J1041" i="1" a="1"/>
  <c r="J1041" i="1"/>
  <c r="I1041" i="1" a="1"/>
  <c r="I1041" i="1" s="1"/>
  <c r="G1041" i="1" a="1"/>
  <c r="G1041" i="1" s="1"/>
  <c r="K1041" i="1" a="1"/>
  <c r="K1041" i="1" s="1"/>
  <c r="K1051" i="1" a="1"/>
  <c r="K1051" i="1"/>
  <c r="H1041" i="1" a="1"/>
  <c r="H1041" i="1"/>
  <c r="Q1041" i="1" a="1"/>
  <c r="Q1041" i="1" s="1"/>
  <c r="N1041" i="1" a="1"/>
  <c r="N1041" i="1"/>
  <c r="G1051" i="1" a="1"/>
  <c r="G1051" i="1" s="1"/>
  <c r="N1032" i="1" a="1"/>
  <c r="N1032" i="1"/>
  <c r="I1029" i="1" a="1"/>
  <c r="I1029" i="1" s="1"/>
  <c r="G1029" i="1" a="1"/>
  <c r="G1029" i="1" s="1"/>
  <c r="M1027" i="1" a="1"/>
  <c r="M1027" i="1" s="1"/>
  <c r="K1027" i="1" a="1"/>
  <c r="K1027" i="1" s="1"/>
  <c r="N1029" i="1" a="1"/>
  <c r="N1029" i="1" s="1"/>
  <c r="J1027" i="1" a="1"/>
  <c r="J1027" i="1"/>
  <c r="P1039" i="1" a="1"/>
  <c r="P1039" i="1"/>
  <c r="M1039" i="1" a="1"/>
  <c r="M1039" i="1" s="1"/>
  <c r="K1039" i="1" a="1"/>
  <c r="K1039" i="1"/>
  <c r="K1032" i="1" a="1"/>
  <c r="K1032" i="1"/>
  <c r="J1032" i="1" a="1"/>
  <c r="J1032" i="1"/>
  <c r="G1032" i="1" a="1"/>
  <c r="G1032" i="1"/>
  <c r="F1032" i="1" a="1"/>
  <c r="F1032" i="1" s="1"/>
  <c r="Q1027" i="1" a="1"/>
  <c r="Q1027" i="1" s="1"/>
  <c r="H1029" i="1" a="1"/>
  <c r="H1029" i="1" s="1"/>
  <c r="N1027" i="1" a="1"/>
  <c r="N1027" i="1" s="1"/>
  <c r="J1029" i="1" a="1"/>
  <c r="J1029" i="1"/>
  <c r="P1027" i="1" a="1"/>
  <c r="P1027" i="1"/>
  <c r="N1039" i="1" a="1"/>
  <c r="N1039" i="1" s="1"/>
  <c r="L1039" i="1" a="1"/>
  <c r="L1039" i="1"/>
  <c r="F1039" i="1" a="1"/>
  <c r="F1039" i="1" s="1"/>
  <c r="H1032" i="1" a="1"/>
  <c r="H1032" i="1" s="1"/>
  <c r="Q1032" i="1" a="1"/>
  <c r="Q1032" i="1" s="1"/>
  <c r="F1041" i="1" a="1"/>
  <c r="F1041" i="1"/>
  <c r="L1029" i="1" a="1"/>
  <c r="L1029" i="1"/>
  <c r="Q1039" i="1" a="1"/>
  <c r="Q1039" i="1"/>
  <c r="G1027" i="1" a="1"/>
  <c r="G1027" i="1" s="1"/>
  <c r="O1039" i="1" a="1"/>
  <c r="O1039" i="1"/>
  <c r="H1039" i="1" a="1"/>
  <c r="H1039" i="1"/>
  <c r="O1027" i="1" a="1"/>
  <c r="O1027" i="1" s="1"/>
  <c r="O1029" i="1" a="1"/>
  <c r="O1029" i="1" s="1"/>
  <c r="I1032" i="1" a="1"/>
  <c r="I1032" i="1" s="1"/>
  <c r="F1029" i="1" a="1"/>
  <c r="F1029" i="1" s="1"/>
  <c r="I1027" i="1" a="1"/>
  <c r="I1027" i="1"/>
  <c r="P1032" i="1" a="1"/>
  <c r="P1032" i="1" s="1"/>
  <c r="Q1029" i="1" a="1"/>
  <c r="Q1029" i="1" s="1"/>
  <c r="P1029" i="1" a="1"/>
  <c r="P1029" i="1"/>
  <c r="M1029" i="1" a="1"/>
  <c r="M1029" i="1"/>
  <c r="K1029" i="1" a="1"/>
  <c r="K1029" i="1" s="1"/>
  <c r="O1032" i="1" a="1"/>
  <c r="O1032" i="1"/>
  <c r="H1027" i="1" a="1"/>
  <c r="H1027" i="1"/>
  <c r="M1032" i="1" a="1"/>
  <c r="M1032" i="1"/>
  <c r="F1027" i="1" a="1"/>
  <c r="F1027" i="1" s="1"/>
  <c r="L1032" i="1" a="1"/>
  <c r="L1032" i="1"/>
  <c r="L1027" i="1" a="1"/>
  <c r="L1027" i="1" s="1"/>
  <c r="J1039" i="1" a="1"/>
  <c r="J1039" i="1"/>
  <c r="I1039" i="1" a="1"/>
  <c r="I1039" i="1" s="1"/>
  <c r="G1039" i="1" a="1"/>
  <c r="G1039" i="1" s="1"/>
  <c r="G1024" i="1" a="1"/>
  <c r="G1024" i="1"/>
  <c r="F1024" i="1" a="1"/>
  <c r="F1024" i="1" s="1"/>
  <c r="Q1008" i="1" a="1"/>
  <c r="Q1008" i="1" s="1"/>
  <c r="Q1054" i="1" s="1" a="1"/>
  <c r="Q1054" i="1" s="1"/>
  <c r="P1008" i="1" a="1"/>
  <c r="P1008" i="1" s="1"/>
  <c r="P1054" i="1" s="1" a="1"/>
  <c r="P1054" i="1" s="1"/>
  <c r="K1008" i="1" a="1"/>
  <c r="K1008" i="1"/>
  <c r="K1054" i="1" s="1" a="1"/>
  <c r="K1054" i="1" s="1"/>
  <c r="I1008" i="1" a="1"/>
  <c r="I1008" i="1" s="1"/>
  <c r="I1054" i="1" s="1" a="1"/>
  <c r="I1054" i="1" s="1"/>
  <c r="O1008" i="1" a="1"/>
  <c r="O1008" i="1" s="1"/>
  <c r="O1054" i="1" s="1" a="1"/>
  <c r="O1054" i="1" s="1"/>
  <c r="L1024" i="1" a="1"/>
  <c r="L1024" i="1" s="1"/>
  <c r="N1008" i="1" a="1"/>
  <c r="N1008" i="1" s="1"/>
  <c r="N1054" i="1" s="1" a="1"/>
  <c r="N1054" i="1" s="1"/>
  <c r="K1024" i="1" a="1"/>
  <c r="K1024" i="1"/>
  <c r="H1008" i="1" a="1"/>
  <c r="H1008" i="1" s="1"/>
  <c r="H1054" i="1" s="1" a="1"/>
  <c r="H1054" i="1" s="1"/>
  <c r="F1008" i="1" a="1"/>
  <c r="F1008" i="1" s="1"/>
  <c r="F1054" i="1" s="1" a="1"/>
  <c r="F1054" i="1" s="1"/>
  <c r="J1008" i="1" a="1"/>
  <c r="J1008" i="1" s="1"/>
  <c r="J1054" i="1" s="1" a="1"/>
  <c r="J1054" i="1" s="1"/>
  <c r="J1024" i="1" a="1"/>
  <c r="J1024" i="1"/>
  <c r="H1024" i="1" a="1"/>
  <c r="H1024" i="1"/>
  <c r="M1008" i="1" a="1"/>
  <c r="M1008" i="1" s="1"/>
  <c r="M1054" i="1" s="1" a="1"/>
  <c r="M1054" i="1" s="1"/>
  <c r="I1024" i="1" a="1"/>
  <c r="I1024" i="1" s="1"/>
  <c r="L1008" i="1" a="1"/>
  <c r="L1008" i="1" s="1"/>
  <c r="L1054" i="1" s="1" a="1"/>
  <c r="L1054" i="1" s="1"/>
  <c r="G1008" i="1" a="1"/>
  <c r="G1008" i="1" s="1"/>
  <c r="G1054" i="1" s="1" a="1"/>
  <c r="G1054" i="1" s="1"/>
  <c r="Q1024" i="1" a="1"/>
  <c r="Q1024" i="1"/>
  <c r="P1024" i="1" a="1"/>
  <c r="P1024" i="1"/>
  <c r="O1024" i="1" a="1"/>
  <c r="O1024" i="1" s="1"/>
  <c r="N1024" i="1" a="1"/>
  <c r="N1024" i="1"/>
  <c r="M1024" i="1" a="1"/>
  <c r="M1024" i="1"/>
  <c r="H999" i="1" a="1"/>
  <c r="H999" i="1"/>
  <c r="H1051" i="1" s="1" a="1"/>
  <c r="H1051" i="1" s="1"/>
  <c r="G999" i="1" a="1"/>
  <c r="G999" i="1" s="1"/>
  <c r="J991" i="1" a="1"/>
  <c r="J991" i="1" s="1"/>
  <c r="M991" i="1" a="1"/>
  <c r="M991" i="1" s="1"/>
  <c r="Q999" i="1" a="1"/>
  <c r="Q999" i="1" s="1"/>
  <c r="Q1051" i="1" s="1" a="1"/>
  <c r="Q1051" i="1" s="1"/>
  <c r="N999" i="1" a="1"/>
  <c r="N999" i="1" s="1"/>
  <c r="N1051" i="1" s="1" a="1"/>
  <c r="N1051" i="1" s="1"/>
  <c r="M999" i="1" a="1"/>
  <c r="M999" i="1" s="1"/>
  <c r="M1051" i="1" s="1" a="1"/>
  <c r="M1051" i="1" s="1"/>
  <c r="L999" i="1" a="1"/>
  <c r="L999" i="1"/>
  <c r="L1051" i="1" s="1" a="1"/>
  <c r="L1051" i="1" s="1"/>
  <c r="Q998" i="1" a="1"/>
  <c r="Q998" i="1"/>
  <c r="N998" i="1" a="1"/>
  <c r="N998" i="1" s="1"/>
  <c r="J998" i="1" a="1"/>
  <c r="J998" i="1"/>
  <c r="M985" i="1" a="1"/>
  <c r="M985" i="1" s="1"/>
  <c r="Q991" i="1" a="1"/>
  <c r="Q991" i="1" s="1"/>
  <c r="N985" i="1" a="1"/>
  <c r="N985" i="1" s="1"/>
  <c r="L985" i="1" a="1"/>
  <c r="L985" i="1"/>
  <c r="I998" i="1" a="1"/>
  <c r="I998" i="1" s="1"/>
  <c r="P985" i="1" a="1"/>
  <c r="P985" i="1" s="1"/>
  <c r="F991" i="1" a="1"/>
  <c r="F991" i="1"/>
  <c r="O991" i="1" a="1"/>
  <c r="O991" i="1"/>
  <c r="N991" i="1" a="1"/>
  <c r="N991" i="1"/>
  <c r="H991" i="1" a="1"/>
  <c r="H991" i="1" s="1"/>
  <c r="K985" i="1" a="1"/>
  <c r="K985" i="1" s="1"/>
  <c r="P998" i="1" a="1"/>
  <c r="P998" i="1"/>
  <c r="M998" i="1" a="1"/>
  <c r="M998" i="1" s="1"/>
  <c r="L991" i="1" a="1"/>
  <c r="L991" i="1" s="1"/>
  <c r="F998" i="1" a="1"/>
  <c r="F998" i="1" s="1"/>
  <c r="K991" i="1" a="1"/>
  <c r="K991" i="1" s="1"/>
  <c r="O998" i="1" a="1"/>
  <c r="O998" i="1"/>
  <c r="L998" i="1" a="1"/>
  <c r="L998" i="1" s="1"/>
  <c r="K998" i="1" a="1"/>
  <c r="K998" i="1"/>
  <c r="I991" i="1" a="1"/>
  <c r="I991" i="1" s="1"/>
  <c r="K999" i="1" a="1"/>
  <c r="K999" i="1" s="1"/>
  <c r="G991" i="1" a="1"/>
  <c r="G991" i="1" s="1"/>
  <c r="I999" i="1" a="1"/>
  <c r="I999" i="1" s="1"/>
  <c r="I1051" i="1" s="1" a="1"/>
  <c r="I1051" i="1" s="1"/>
  <c r="F999" i="1" a="1"/>
  <c r="F999" i="1"/>
  <c r="G998" i="1" a="1"/>
  <c r="G998" i="1"/>
  <c r="Q985" i="1" a="1"/>
  <c r="Q985" i="1" s="1"/>
  <c r="H998" i="1" a="1"/>
  <c r="H998" i="1"/>
  <c r="P999" i="1" a="1"/>
  <c r="P999" i="1" s="1"/>
  <c r="P1051" i="1" s="1" a="1"/>
  <c r="P1051" i="1" s="1"/>
  <c r="O999" i="1" a="1"/>
  <c r="O999" i="1"/>
  <c r="O1051" i="1" s="1" a="1"/>
  <c r="O1051" i="1" s="1"/>
  <c r="J999" i="1" a="1"/>
  <c r="J999" i="1"/>
  <c r="J1051" i="1" s="1" a="1"/>
  <c r="J1051" i="1" s="1"/>
  <c r="P991" i="1" a="1"/>
  <c r="P991" i="1" s="1"/>
  <c r="O985" i="1" a="1"/>
  <c r="O985" i="1"/>
  <c r="P979" i="1" a="1"/>
  <c r="P979" i="1" s="1"/>
  <c r="P1053" i="1" s="1" a="1"/>
  <c r="P1053" i="1" s="1"/>
  <c r="F978" i="1" a="1"/>
  <c r="F978" i="1" s="1"/>
  <c r="Q979" i="1" a="1"/>
  <c r="Q979" i="1" s="1"/>
  <c r="N975" i="1" a="1"/>
  <c r="N975" i="1"/>
  <c r="M975" i="1" a="1"/>
  <c r="M975" i="1"/>
  <c r="G978" i="1" a="1"/>
  <c r="G978" i="1"/>
  <c r="P975" i="1" a="1"/>
  <c r="P975" i="1"/>
  <c r="O979" i="1" a="1"/>
  <c r="O979" i="1" s="1"/>
  <c r="O1053" i="1" s="1" a="1"/>
  <c r="O1053" i="1" s="1"/>
  <c r="N979" i="1" a="1"/>
  <c r="N979" i="1" s="1"/>
  <c r="N1053" i="1" s="1" a="1"/>
  <c r="N1053" i="1" s="1"/>
  <c r="N978" i="1" a="1"/>
  <c r="N978" i="1"/>
  <c r="J978" i="1" a="1"/>
  <c r="J978" i="1" s="1"/>
  <c r="P976" i="1" a="1"/>
  <c r="P976" i="1"/>
  <c r="I975" i="1" a="1"/>
  <c r="I975" i="1"/>
  <c r="O975" i="1" a="1"/>
  <c r="O975" i="1" s="1"/>
  <c r="F976" i="1" a="1"/>
  <c r="F976" i="1"/>
  <c r="L979" i="1" a="1"/>
  <c r="L979" i="1" s="1"/>
  <c r="K979" i="1" a="1"/>
  <c r="K979" i="1" s="1"/>
  <c r="K1053" i="1" s="1" a="1"/>
  <c r="K1053" i="1" s="1"/>
  <c r="I979" i="1" a="1"/>
  <c r="I979" i="1" s="1"/>
  <c r="I1053" i="1" s="1" a="1"/>
  <c r="I1053" i="1" s="1"/>
  <c r="P978" i="1" a="1"/>
  <c r="P978" i="1" s="1"/>
  <c r="Q976" i="1" a="1"/>
  <c r="Q976" i="1" s="1"/>
  <c r="H976" i="1" a="1"/>
  <c r="H976" i="1" s="1"/>
  <c r="Q975" i="1" a="1"/>
  <c r="Q975" i="1" s="1"/>
  <c r="F975" i="1" a="1"/>
  <c r="F975" i="1" s="1"/>
  <c r="J979" i="1" a="1"/>
  <c r="J979" i="1" s="1"/>
  <c r="J1053" i="1" s="1" a="1"/>
  <c r="J1053" i="1" s="1"/>
  <c r="M978" i="1" a="1"/>
  <c r="M978" i="1" s="1"/>
  <c r="O978" i="1" a="1"/>
  <c r="O978" i="1"/>
  <c r="J976" i="1" a="1"/>
  <c r="J976" i="1" s="1"/>
  <c r="G976" i="1" a="1"/>
  <c r="G976" i="1"/>
  <c r="L975" i="1" a="1"/>
  <c r="L975" i="1"/>
  <c r="J975" i="1" a="1"/>
  <c r="J975" i="1" s="1"/>
  <c r="M979" i="1" a="1"/>
  <c r="M979" i="1"/>
  <c r="M1053" i="1" s="1" a="1"/>
  <c r="M1053" i="1" s="1"/>
  <c r="Q978" i="1" a="1"/>
  <c r="Q978" i="1" s="1"/>
  <c r="G979" i="1" a="1"/>
  <c r="G979" i="1"/>
  <c r="G1053" i="1" s="1" a="1"/>
  <c r="G1053" i="1" s="1"/>
  <c r="H975" i="1" a="1"/>
  <c r="H975" i="1"/>
  <c r="K978" i="1" a="1"/>
  <c r="K978" i="1"/>
  <c r="K975" i="1" a="1"/>
  <c r="K975" i="1" s="1"/>
  <c r="H978" i="1" a="1"/>
  <c r="H978" i="1" s="1"/>
  <c r="M976" i="1" a="1"/>
  <c r="M976" i="1"/>
  <c r="I976" i="1" a="1"/>
  <c r="I976" i="1" s="1"/>
  <c r="K976" i="1" a="1"/>
  <c r="K976" i="1" s="1"/>
  <c r="J985" i="1" a="1"/>
  <c r="J985" i="1" s="1"/>
  <c r="L978" i="1" a="1"/>
  <c r="L978" i="1"/>
  <c r="I985" i="1" a="1"/>
  <c r="I985" i="1" s="1"/>
  <c r="H985" i="1" a="1"/>
  <c r="H985" i="1" s="1"/>
  <c r="G985" i="1" a="1"/>
  <c r="G985" i="1" s="1"/>
  <c r="L976" i="1" a="1"/>
  <c r="L976" i="1" s="1"/>
  <c r="F985" i="1" a="1"/>
  <c r="F985" i="1" s="1"/>
  <c r="I978" i="1" a="1"/>
  <c r="I978" i="1" s="1"/>
  <c r="O976" i="1" a="1"/>
  <c r="O976" i="1" s="1"/>
  <c r="H979" i="1" a="1"/>
  <c r="H979" i="1" s="1"/>
  <c r="H1053" i="1" s="1" a="1"/>
  <c r="H1053" i="1" s="1"/>
  <c r="N976" i="1" a="1"/>
  <c r="N976" i="1" s="1"/>
  <c r="F979" i="1" a="1"/>
  <c r="F979" i="1"/>
  <c r="F1053" i="1" s="1" a="1"/>
  <c r="F1053" i="1" s="1"/>
  <c r="G975" i="1" a="1"/>
  <c r="G975" i="1"/>
  <c r="G928" i="1" a="1"/>
  <c r="G928" i="1"/>
  <c r="O928" i="1" a="1"/>
  <c r="O928" i="1"/>
  <c r="N928" i="1" a="1"/>
  <c r="N928" i="1" s="1"/>
  <c r="Q928" i="1" a="1"/>
  <c r="Q928" i="1" s="1"/>
  <c r="L928" i="1" a="1"/>
  <c r="L928" i="1" s="1"/>
  <c r="H928" i="1" a="1"/>
  <c r="H928" i="1"/>
  <c r="I928" i="1" a="1"/>
  <c r="I928" i="1" s="1"/>
  <c r="J928" i="1" a="1"/>
  <c r="J928" i="1" s="1"/>
  <c r="P928" i="1" a="1"/>
  <c r="P928" i="1"/>
  <c r="M928" i="1" a="1"/>
  <c r="M928" i="1"/>
  <c r="K928" i="1" a="1"/>
  <c r="K928" i="1"/>
  <c r="M914" i="1" a="1"/>
  <c r="M914" i="1" s="1"/>
  <c r="F914" i="1" a="1"/>
  <c r="F914" i="1" s="1"/>
  <c r="O916" i="1" a="1"/>
  <c r="O916" i="1"/>
  <c r="G916" i="1" a="1"/>
  <c r="G916" i="1"/>
  <c r="I914" i="1" a="1"/>
  <c r="I914" i="1"/>
  <c r="K914" i="1" a="1"/>
  <c r="K914" i="1" s="1"/>
  <c r="L914" i="1" a="1"/>
  <c r="L914" i="1"/>
  <c r="J914" i="1" a="1"/>
  <c r="J914" i="1" s="1"/>
  <c r="M916" i="1" a="1"/>
  <c r="M916" i="1" s="1"/>
  <c r="Q914" i="1" a="1"/>
  <c r="Q914" i="1" s="1"/>
  <c r="F916" i="1" a="1"/>
  <c r="F916" i="1" s="1"/>
  <c r="F928" i="1" a="1"/>
  <c r="F928" i="1" s="1"/>
  <c r="K916" i="1" a="1"/>
  <c r="K916" i="1" s="1"/>
  <c r="O914" i="1" a="1"/>
  <c r="O914" i="1" s="1"/>
  <c r="L916" i="1" a="1"/>
  <c r="L916" i="1" s="1"/>
  <c r="J916" i="1" a="1"/>
  <c r="J916" i="1" s="1"/>
  <c r="H914" i="1" a="1"/>
  <c r="H914" i="1" s="1"/>
  <c r="I916" i="1" a="1"/>
  <c r="I916" i="1" s="1"/>
  <c r="P914" i="1" a="1"/>
  <c r="P914" i="1"/>
  <c r="H916" i="1" a="1"/>
  <c r="H916" i="1" s="1"/>
  <c r="Q916" i="1" a="1"/>
  <c r="Q916" i="1" s="1"/>
  <c r="P916" i="1" a="1"/>
  <c r="P916" i="1" s="1"/>
  <c r="G914" i="1" a="1"/>
  <c r="G914" i="1"/>
  <c r="N916" i="1" a="1"/>
  <c r="N916" i="1"/>
  <c r="N914" i="1" a="1"/>
  <c r="N914" i="1"/>
  <c r="J884" i="1" a="1"/>
  <c r="J884" i="1" s="1"/>
  <c r="G896" i="1" a="1"/>
  <c r="G896" i="1"/>
  <c r="M896" i="1" a="1"/>
  <c r="M896" i="1"/>
  <c r="K896" i="1" a="1"/>
  <c r="K896" i="1"/>
  <c r="L884" i="1" a="1"/>
  <c r="L884" i="1" s="1"/>
  <c r="I896" i="1" a="1"/>
  <c r="I896" i="1"/>
  <c r="F885" i="1" a="1"/>
  <c r="F885" i="1" s="1"/>
  <c r="H896" i="1" a="1"/>
  <c r="H896" i="1" s="1"/>
  <c r="L885" i="1" a="1"/>
  <c r="L885" i="1"/>
  <c r="M884" i="1" a="1"/>
  <c r="M884" i="1" s="1"/>
  <c r="O885" i="1" a="1"/>
  <c r="O885" i="1" s="1"/>
  <c r="P885" i="1" a="1"/>
  <c r="P885" i="1"/>
  <c r="K885" i="1" a="1"/>
  <c r="K885" i="1" s="1"/>
  <c r="I885" i="1" a="1"/>
  <c r="I885" i="1"/>
  <c r="K884" i="1" a="1"/>
  <c r="K884" i="1" s="1"/>
  <c r="H884" i="1" a="1"/>
  <c r="H884" i="1" s="1"/>
  <c r="O896" i="1" a="1"/>
  <c r="O896" i="1" s="1"/>
  <c r="P884" i="1" a="1"/>
  <c r="P884" i="1" s="1"/>
  <c r="I884" i="1" a="1"/>
  <c r="I884" i="1" s="1"/>
  <c r="L896" i="1" a="1"/>
  <c r="L896" i="1" s="1"/>
  <c r="Q885" i="1" a="1"/>
  <c r="Q885" i="1" s="1"/>
  <c r="M885" i="1" a="1"/>
  <c r="M885" i="1" s="1"/>
  <c r="Q884" i="1" a="1"/>
  <c r="Q884" i="1"/>
  <c r="O884" i="1" a="1"/>
  <c r="O884" i="1" s="1"/>
  <c r="Q896" i="1" a="1"/>
  <c r="Q896" i="1" s="1"/>
  <c r="G885" i="1" a="1"/>
  <c r="G885" i="1" s="1"/>
  <c r="P896" i="1" a="1"/>
  <c r="P896" i="1" s="1"/>
  <c r="N896" i="1" a="1"/>
  <c r="N896" i="1" s="1"/>
  <c r="J896" i="1" a="1"/>
  <c r="J896" i="1" s="1"/>
  <c r="J885" i="1" a="1"/>
  <c r="J885" i="1" s="1"/>
  <c r="H885" i="1" a="1"/>
  <c r="H885" i="1"/>
  <c r="N884" i="1" a="1"/>
  <c r="N884" i="1"/>
  <c r="F896" i="1" a="1"/>
  <c r="F896" i="1"/>
  <c r="G884" i="1" a="1"/>
  <c r="G884" i="1"/>
  <c r="N885" i="1" a="1"/>
  <c r="N885" i="1" s="1"/>
  <c r="F884" i="1" a="1"/>
  <c r="F884" i="1"/>
  <c r="O2310" i="1" a="1"/>
  <c r="O2310" i="1"/>
  <c r="I2306" i="1" a="1"/>
  <c r="I2306" i="1"/>
  <c r="H2310" i="1" a="1"/>
  <c r="H2310" i="1" s="1"/>
  <c r="P2306" i="1" a="1"/>
  <c r="P2306" i="1" s="1"/>
  <c r="M2306" i="1" a="1"/>
  <c r="M2306" i="1" s="1"/>
  <c r="H2306" i="1" a="1"/>
  <c r="H2306" i="1" s="1"/>
  <c r="O2308" i="1" a="1"/>
  <c r="O2308" i="1" s="1"/>
  <c r="H2308" i="1" a="1"/>
  <c r="H2308" i="1" s="1"/>
  <c r="F2312" i="1" a="1"/>
  <c r="F2312" i="1" s="1"/>
  <c r="J2308" i="1" a="1"/>
  <c r="J2308" i="1"/>
  <c r="K2312" i="1" a="1"/>
  <c r="K2312" i="1" s="1"/>
  <c r="Q2308" i="1" a="1"/>
  <c r="Q2308" i="1"/>
  <c r="K2308" i="1" a="1"/>
  <c r="K2308" i="1" s="1"/>
  <c r="G2308" i="1" a="1"/>
  <c r="G2308" i="1"/>
  <c r="J2306" i="1" a="1"/>
  <c r="J2306" i="1"/>
  <c r="O2312" i="1" a="1"/>
  <c r="O2312" i="1"/>
  <c r="K2306" i="1" a="1"/>
  <c r="K2306" i="1" s="1"/>
  <c r="F2310" i="1" a="1"/>
  <c r="F2310" i="1"/>
  <c r="P2312" i="1" a="1"/>
  <c r="P2312" i="1"/>
  <c r="N2312" i="1" a="1"/>
  <c r="N2312" i="1" s="1"/>
  <c r="L2312" i="1" a="1"/>
  <c r="L2312" i="1"/>
  <c r="J2310" i="1" a="1"/>
  <c r="J2310" i="1"/>
  <c r="J2312" i="1" a="1"/>
  <c r="J2312" i="1" s="1"/>
  <c r="N2308" i="1" a="1"/>
  <c r="N2308" i="1"/>
  <c r="N2310" i="1" a="1"/>
  <c r="N2310" i="1"/>
  <c r="N2306" i="1" a="1"/>
  <c r="N2306" i="1"/>
  <c r="K2310" i="1" a="1"/>
  <c r="K2310" i="1" s="1"/>
  <c r="I2312" i="1" a="1"/>
  <c r="I2312" i="1"/>
  <c r="F2308" i="1" a="1"/>
  <c r="F2308" i="1"/>
  <c r="G2312" i="1" a="1"/>
  <c r="G2312" i="1" s="1"/>
  <c r="Q2310" i="1" a="1"/>
  <c r="Q2310" i="1" s="1"/>
  <c r="M2308" i="1" a="1"/>
  <c r="M2308" i="1"/>
  <c r="Q2306" i="1" a="1"/>
  <c r="Q2306" i="1"/>
  <c r="L2310" i="1" a="1"/>
  <c r="L2310" i="1" s="1"/>
  <c r="L2306" i="1" a="1"/>
  <c r="L2306" i="1" s="1"/>
  <c r="P2310" i="1" a="1"/>
  <c r="P2310" i="1"/>
  <c r="I2308" i="1" a="1"/>
  <c r="I2308" i="1"/>
  <c r="O2306" i="1" a="1"/>
  <c r="O2306" i="1" s="1"/>
  <c r="P2308" i="1" a="1"/>
  <c r="P2308" i="1" s="1"/>
  <c r="M2312" i="1" a="1"/>
  <c r="M2312" i="1" s="1"/>
  <c r="M2310" i="1" a="1"/>
  <c r="M2310" i="1"/>
  <c r="G2310" i="1" a="1"/>
  <c r="G2310" i="1"/>
  <c r="H2312" i="1" a="1"/>
  <c r="H2312" i="1" s="1"/>
  <c r="L2308" i="1" a="1"/>
  <c r="L2308" i="1"/>
  <c r="I2310" i="1" a="1"/>
  <c r="I2310" i="1" s="1"/>
  <c r="Q2312" i="1" a="1"/>
  <c r="Q2312" i="1"/>
  <c r="L2298" i="1" a="1"/>
  <c r="L2298" i="1" s="1"/>
  <c r="H2300" i="1" a="1"/>
  <c r="H2300" i="1"/>
  <c r="F2300" i="1" a="1"/>
  <c r="F2300" i="1"/>
  <c r="O2298" i="1" a="1"/>
  <c r="O2298" i="1" s="1"/>
  <c r="N2304" i="1" a="1"/>
  <c r="N2304" i="1" s="1"/>
  <c r="M2304" i="1" a="1"/>
  <c r="M2304" i="1" s="1"/>
  <c r="Q2303" i="1" a="1"/>
  <c r="Q2303" i="1"/>
  <c r="O2302" i="1" a="1"/>
  <c r="O2302" i="1" s="1"/>
  <c r="L2302" i="1" a="1"/>
  <c r="L2302" i="1"/>
  <c r="Q2298" i="1" a="1"/>
  <c r="Q2298" i="1" s="1"/>
  <c r="K2302" i="1" a="1"/>
  <c r="K2302" i="1" s="1"/>
  <c r="I2302" i="1" a="1"/>
  <c r="I2302" i="1" s="1"/>
  <c r="K2300" i="1" a="1"/>
  <c r="K2300" i="1" s="1"/>
  <c r="P2298" i="1" a="1"/>
  <c r="P2298" i="1"/>
  <c r="G2306" i="1" a="1"/>
  <c r="G2306" i="1"/>
  <c r="Q2304" i="1" a="1"/>
  <c r="Q2304" i="1"/>
  <c r="F2306" i="1" a="1"/>
  <c r="F2306" i="1"/>
  <c r="P2304" i="1" a="1"/>
  <c r="P2304" i="1"/>
  <c r="O2304" i="1" a="1"/>
  <c r="O2304" i="1" s="1"/>
  <c r="L2304" i="1" a="1"/>
  <c r="L2304" i="1"/>
  <c r="K2304" i="1" a="1"/>
  <c r="K2304" i="1" s="1"/>
  <c r="J2304" i="1" a="1"/>
  <c r="J2304" i="1" s="1"/>
  <c r="G2304" i="1" a="1"/>
  <c r="G2304" i="1" s="1"/>
  <c r="P2303" i="1" a="1"/>
  <c r="P2303" i="1"/>
  <c r="O2300" i="1" a="1"/>
  <c r="O2300" i="1"/>
  <c r="K2298" i="1" a="1"/>
  <c r="K2298" i="1" s="1"/>
  <c r="K2303" i="1" a="1"/>
  <c r="K2303" i="1" s="1"/>
  <c r="I2303" i="1" a="1"/>
  <c r="I2303" i="1" s="1"/>
  <c r="N2302" i="1" a="1"/>
  <c r="N2302" i="1" s="1"/>
  <c r="M2302" i="1" a="1"/>
  <c r="M2302" i="1"/>
  <c r="N2300" i="1" a="1"/>
  <c r="N2300" i="1"/>
  <c r="N2298" i="1" a="1"/>
  <c r="N2298" i="1"/>
  <c r="I2298" i="1" a="1"/>
  <c r="I2298" i="1"/>
  <c r="I2304" i="1" a="1"/>
  <c r="I2304" i="1"/>
  <c r="H2304" i="1" a="1"/>
  <c r="H2304" i="1" s="1"/>
  <c r="H2302" i="1" a="1"/>
  <c r="H2302" i="1"/>
  <c r="G2302" i="1" a="1"/>
  <c r="G2302" i="1" s="1"/>
  <c r="F2304" i="1" a="1"/>
  <c r="F2304" i="1"/>
  <c r="O2303" i="1" a="1"/>
  <c r="O2303" i="1"/>
  <c r="N2303" i="1" a="1"/>
  <c r="N2303" i="1" s="1"/>
  <c r="L2300" i="1" a="1"/>
  <c r="L2300" i="1" s="1"/>
  <c r="Q2302" i="1" a="1"/>
  <c r="Q2302" i="1" s="1"/>
  <c r="J2298" i="1" a="1"/>
  <c r="J2298" i="1"/>
  <c r="P2300" i="1" a="1"/>
  <c r="P2300" i="1"/>
  <c r="P2302" i="1" a="1"/>
  <c r="P2302" i="1" s="1"/>
  <c r="M2303" i="1" a="1"/>
  <c r="M2303" i="1"/>
  <c r="L2303" i="1" a="1"/>
  <c r="L2303" i="1"/>
  <c r="J2303" i="1" a="1"/>
  <c r="J2303" i="1"/>
  <c r="J2300" i="1" a="1"/>
  <c r="J2300" i="1" s="1"/>
  <c r="F2302" i="1" a="1"/>
  <c r="F2302" i="1"/>
  <c r="H2303" i="1" a="1"/>
  <c r="H2303" i="1"/>
  <c r="F2303" i="1" a="1"/>
  <c r="F2303" i="1" s="1"/>
  <c r="G2303" i="1" a="1"/>
  <c r="G2303" i="1"/>
  <c r="J2302" i="1" a="1"/>
  <c r="J2302" i="1"/>
  <c r="M2298" i="1" a="1"/>
  <c r="M2298" i="1"/>
  <c r="Q2300" i="1" a="1"/>
  <c r="Q2300" i="1"/>
  <c r="G2300" i="1" a="1"/>
  <c r="G2300" i="1" s="1"/>
  <c r="M2300" i="1" a="1"/>
  <c r="M2300" i="1"/>
  <c r="I2300" i="1" a="1"/>
  <c r="I2300" i="1"/>
  <c r="F2294" i="1" a="1"/>
  <c r="F2294" i="1" s="1"/>
  <c r="I2290" i="1" a="1"/>
  <c r="I2290" i="1" s="1"/>
  <c r="G2297" i="1" a="1"/>
  <c r="G2297" i="1"/>
  <c r="K2290" i="1" a="1"/>
  <c r="K2290" i="1"/>
  <c r="Q2294" i="1" a="1"/>
  <c r="Q2294" i="1" s="1"/>
  <c r="P2292" i="1" a="1"/>
  <c r="P2292" i="1" s="1"/>
  <c r="M2290" i="1" a="1"/>
  <c r="M2290" i="1" s="1"/>
  <c r="F2290" i="1" a="1"/>
  <c r="F2290" i="1"/>
  <c r="L2297" i="1" a="1"/>
  <c r="L2297" i="1" s="1"/>
  <c r="P2294" i="1" a="1"/>
  <c r="P2294" i="1" s="1"/>
  <c r="I2297" i="1" a="1"/>
  <c r="I2297" i="1" s="1"/>
  <c r="G2292" i="1" a="1"/>
  <c r="G2292" i="1"/>
  <c r="J2294" i="1" a="1"/>
  <c r="J2294" i="1" s="1"/>
  <c r="L2290" i="1" a="1"/>
  <c r="L2290" i="1" s="1"/>
  <c r="J2290" i="1" a="1"/>
  <c r="J2290" i="1" s="1"/>
  <c r="G2294" i="1" a="1"/>
  <c r="G2294" i="1" s="1"/>
  <c r="K2292" i="1" a="1"/>
  <c r="K2292" i="1"/>
  <c r="N2294" i="1" a="1"/>
  <c r="N2294" i="1"/>
  <c r="H2298" i="1" a="1"/>
  <c r="H2298" i="1" s="1"/>
  <c r="G2298" i="1" a="1"/>
  <c r="G2298" i="1"/>
  <c r="F2298" i="1" a="1"/>
  <c r="F2298" i="1" s="1"/>
  <c r="Q2297" i="1" a="1"/>
  <c r="Q2297" i="1"/>
  <c r="N2297" i="1" a="1"/>
  <c r="N2297" i="1"/>
  <c r="K2297" i="1" a="1"/>
  <c r="K2297" i="1" s="1"/>
  <c r="O2292" i="1" a="1"/>
  <c r="O2292" i="1" s="1"/>
  <c r="P2297" i="1" a="1"/>
  <c r="P2297" i="1"/>
  <c r="I2292" i="1" a="1"/>
  <c r="I2292" i="1" s="1"/>
  <c r="P2290" i="1" a="1"/>
  <c r="P2290" i="1" s="1"/>
  <c r="J2292" i="1" a="1"/>
  <c r="J2292" i="1" s="1"/>
  <c r="Q2290" i="1" a="1"/>
  <c r="Q2290" i="1" s="1"/>
  <c r="N2290" i="1" a="1"/>
  <c r="N2290" i="1" s="1"/>
  <c r="F2297" i="1" a="1"/>
  <c r="F2297" i="1"/>
  <c r="H2292" i="1" a="1"/>
  <c r="H2292" i="1"/>
  <c r="O2297" i="1" a="1"/>
  <c r="O2297" i="1" s="1"/>
  <c r="L2294" i="1" a="1"/>
  <c r="L2294" i="1" s="1"/>
  <c r="N2292" i="1" a="1"/>
  <c r="N2292" i="1"/>
  <c r="O2290" i="1" a="1"/>
  <c r="O2290" i="1"/>
  <c r="K2294" i="1" a="1"/>
  <c r="K2294" i="1"/>
  <c r="M2297" i="1" a="1"/>
  <c r="M2297" i="1" s="1"/>
  <c r="M2292" i="1" a="1"/>
  <c r="M2292" i="1"/>
  <c r="J2297" i="1" a="1"/>
  <c r="J2297" i="1"/>
  <c r="H2297" i="1" a="1"/>
  <c r="H2297" i="1" s="1"/>
  <c r="L2292" i="1" a="1"/>
  <c r="L2292" i="1"/>
  <c r="G2290" i="1" a="1"/>
  <c r="G2290" i="1" s="1"/>
  <c r="H2290" i="1" a="1"/>
  <c r="H2290" i="1" s="1"/>
  <c r="H2294" i="1" a="1"/>
  <c r="H2294" i="1" s="1"/>
  <c r="O2294" i="1" a="1"/>
  <c r="O2294" i="1"/>
  <c r="M2294" i="1" a="1"/>
  <c r="M2294" i="1" s="1"/>
  <c r="I2294" i="1" a="1"/>
  <c r="I2294" i="1" s="1"/>
  <c r="Q2292" i="1" a="1"/>
  <c r="Q2292" i="1" s="1"/>
  <c r="F2292" i="1" a="1"/>
  <c r="F2292" i="1"/>
  <c r="Q856" i="1"/>
  <c r="P856" i="1"/>
  <c r="O856" i="1"/>
  <c r="N856" i="1"/>
  <c r="M856" i="1"/>
  <c r="M855" i="1" s="1"/>
  <c r="L856" i="1"/>
  <c r="K856" i="1"/>
  <c r="K855" i="1" s="1"/>
  <c r="J856" i="1"/>
  <c r="J855" i="1" s="1"/>
  <c r="I856" i="1"/>
  <c r="I855" i="1" s="1"/>
  <c r="H856" i="1"/>
  <c r="H855" i="1" s="1"/>
  <c r="G856" i="1"/>
  <c r="G855" i="1" s="1"/>
  <c r="F856" i="1"/>
  <c r="F855" i="1" s="1"/>
  <c r="Q855" i="1"/>
  <c r="P855" i="1"/>
  <c r="O855" i="1"/>
  <c r="N855" i="1"/>
  <c r="L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O787" i="1"/>
  <c r="M787" i="1"/>
  <c r="L787" i="1"/>
  <c r="K787" i="1"/>
  <c r="J787" i="1"/>
  <c r="I787" i="1"/>
  <c r="H787" i="1"/>
  <c r="F787" i="1"/>
  <c r="Q786" i="1"/>
  <c r="Q787" i="1" s="1"/>
  <c r="P786" i="1"/>
  <c r="P787" i="1" s="1"/>
  <c r="O786" i="1"/>
  <c r="N786" i="1"/>
  <c r="N787" i="1" s="1"/>
  <c r="M786" i="1"/>
  <c r="L786" i="1"/>
  <c r="K786" i="1"/>
  <c r="Q783" i="1"/>
  <c r="P783" i="1"/>
  <c r="N783" i="1"/>
  <c r="M783" i="1"/>
  <c r="L783" i="1"/>
  <c r="K783" i="1"/>
  <c r="J783" i="1"/>
  <c r="I783" i="1"/>
  <c r="H783" i="1"/>
  <c r="G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P779" i="1"/>
  <c r="O779" i="1"/>
  <c r="O783" i="1" s="1"/>
  <c r="N779" i="1"/>
  <c r="M779" i="1"/>
  <c r="L779" i="1"/>
  <c r="K779" i="1"/>
  <c r="J779" i="1"/>
  <c r="J786" i="1" s="1"/>
  <c r="I779" i="1"/>
  <c r="I786" i="1" s="1"/>
  <c r="H779" i="1"/>
  <c r="H786" i="1" s="1"/>
  <c r="G779" i="1"/>
  <c r="G786" i="1" s="1"/>
  <c r="G787" i="1" s="1"/>
  <c r="F779" i="1"/>
  <c r="F786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O675" i="1"/>
  <c r="N675" i="1"/>
  <c r="L675" i="1"/>
  <c r="H675" i="1"/>
  <c r="F675" i="1"/>
  <c r="Q674" i="1"/>
  <c r="P674" i="1"/>
  <c r="O674" i="1"/>
  <c r="M674" i="1"/>
  <c r="L674" i="1"/>
  <c r="I674" i="1"/>
  <c r="G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P675" i="1" s="1"/>
  <c r="O669" i="1"/>
  <c r="N669" i="1"/>
  <c r="M669" i="1"/>
  <c r="M675" i="1" s="1"/>
  <c r="L669" i="1"/>
  <c r="K669" i="1"/>
  <c r="K675" i="1" s="1"/>
  <c r="J669" i="1"/>
  <c r="J675" i="1" s="1"/>
  <c r="I669" i="1"/>
  <c r="I675" i="1" s="1"/>
  <c r="H669" i="1"/>
  <c r="G669" i="1"/>
  <c r="G675" i="1" s="1"/>
  <c r="F669" i="1"/>
  <c r="Q668" i="1"/>
  <c r="P668" i="1"/>
  <c r="O668" i="1"/>
  <c r="N668" i="1"/>
  <c r="N674" i="1" s="1"/>
  <c r="M668" i="1"/>
  <c r="L668" i="1"/>
  <c r="K668" i="1"/>
  <c r="K674" i="1" s="1"/>
  <c r="J668" i="1"/>
  <c r="J674" i="1" s="1"/>
  <c r="I668" i="1"/>
  <c r="H668" i="1"/>
  <c r="H674" i="1" s="1"/>
  <c r="G668" i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L520" i="1"/>
  <c r="K520" i="1"/>
  <c r="H520" i="1"/>
  <c r="Q519" i="1"/>
  <c r="P519" i="1"/>
  <c r="O519" i="1"/>
  <c r="N519" i="1"/>
  <c r="M516" i="1"/>
  <c r="L516" i="1"/>
  <c r="F516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Q480" i="1"/>
  <c r="O478" i="1"/>
  <c r="M478" i="1"/>
  <c r="K478" i="1"/>
  <c r="I478" i="1"/>
  <c r="Q477" i="1"/>
  <c r="J476" i="1"/>
  <c r="F476" i="1"/>
  <c r="P475" i="1"/>
  <c r="O475" i="1"/>
  <c r="I475" i="1"/>
  <c r="K473" i="1"/>
  <c r="L465" i="1"/>
  <c r="K465" i="1"/>
  <c r="J465" i="1"/>
  <c r="I465" i="1"/>
  <c r="H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H439" i="1"/>
  <c r="G439" i="1"/>
  <c r="Q437" i="1"/>
  <c r="P437" i="1"/>
  <c r="O437" i="1"/>
  <c r="L437" i="1"/>
  <c r="J437" i="1"/>
  <c r="I437" i="1"/>
  <c r="G437" i="1"/>
  <c r="N420" i="1"/>
  <c r="K420" i="1"/>
  <c r="F419" i="1"/>
  <c r="L413" i="1"/>
  <c r="K413" i="1"/>
  <c r="I413" i="1"/>
  <c r="H413" i="1"/>
  <c r="G413" i="1"/>
  <c r="F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Q520" i="1" s="1"/>
  <c r="O400" i="1"/>
  <c r="O520" i="1" s="1"/>
  <c r="Q399" i="1"/>
  <c r="G399" i="1"/>
  <c r="G519" i="1" s="1"/>
  <c r="F399" i="1"/>
  <c r="F519" i="1" s="1"/>
  <c r="Q398" i="1"/>
  <c r="Q439" i="1" s="1"/>
  <c r="L398" i="1"/>
  <c r="L439" i="1" s="1"/>
  <c r="K398" i="1"/>
  <c r="K439" i="1" s="1"/>
  <c r="I398" i="1"/>
  <c r="I439" i="1" s="1"/>
  <c r="G398" i="1"/>
  <c r="F398" i="1"/>
  <c r="F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N385" i="1"/>
  <c r="N516" i="1" s="1"/>
  <c r="K385" i="1"/>
  <c r="K516" i="1" s="1"/>
  <c r="I385" i="1"/>
  <c r="I516" i="1" s="1"/>
  <c r="H385" i="1"/>
  <c r="H516" i="1" s="1"/>
  <c r="G385" i="1"/>
  <c r="G516" i="1" s="1"/>
  <c r="Q384" i="1"/>
  <c r="Q515" i="1" s="1"/>
  <c r="P384" i="1"/>
  <c r="P515" i="1" s="1"/>
  <c r="O384" i="1"/>
  <c r="O515" i="1" s="1"/>
  <c r="N384" i="1"/>
  <c r="N515" i="1" s="1"/>
  <c r="M384" i="1"/>
  <c r="M515" i="1" s="1"/>
  <c r="L384" i="1"/>
  <c r="L515" i="1" s="1"/>
  <c r="K384" i="1"/>
  <c r="K515" i="1" s="1"/>
  <c r="J384" i="1"/>
  <c r="J515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P380" i="1"/>
  <c r="O380" i="1"/>
  <c r="N380" i="1"/>
  <c r="N437" i="1" s="1"/>
  <c r="M380" i="1"/>
  <c r="M437" i="1" s="1"/>
  <c r="L380" i="1"/>
  <c r="K380" i="1"/>
  <c r="K437" i="1" s="1"/>
  <c r="I380" i="1"/>
  <c r="H380" i="1"/>
  <c r="H437" i="1" s="1"/>
  <c r="G380" i="1"/>
  <c r="F380" i="1"/>
  <c r="F437" i="1" s="1"/>
  <c r="N364" i="1"/>
  <c r="L364" i="1"/>
  <c r="L362" i="1"/>
  <c r="L429" i="1" s="1"/>
  <c r="J362" i="1"/>
  <c r="J429" i="1" s="1"/>
  <c r="I362" i="1"/>
  <c r="I429" i="1" s="1"/>
  <c r="H362" i="1"/>
  <c r="H429" i="1" s="1"/>
  <c r="G362" i="1"/>
  <c r="G429" i="1" s="1"/>
  <c r="F362" i="1"/>
  <c r="F429" i="1" s="1"/>
  <c r="P361" i="1"/>
  <c r="P428" i="1" s="1"/>
  <c r="L361" i="1"/>
  <c r="L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P325" i="1"/>
  <c r="P480" i="1" s="1"/>
  <c r="P324" i="1"/>
  <c r="P479" i="1" s="1"/>
  <c r="J324" i="1"/>
  <c r="J479" i="1" s="1"/>
  <c r="H324" i="1"/>
  <c r="H479" i="1" s="1"/>
  <c r="O323" i="1"/>
  <c r="N323" i="1"/>
  <c r="N478" i="1" s="1"/>
  <c r="K323" i="1"/>
  <c r="I323" i="1"/>
  <c r="G323" i="1"/>
  <c r="G478" i="1" s="1"/>
  <c r="L322" i="1"/>
  <c r="L477" i="1" s="1"/>
  <c r="K321" i="1"/>
  <c r="K476" i="1" s="1"/>
  <c r="J321" i="1"/>
  <c r="F321" i="1"/>
  <c r="P320" i="1"/>
  <c r="O320" i="1"/>
  <c r="M320" i="1"/>
  <c r="M475" i="1" s="1"/>
  <c r="H320" i="1"/>
  <c r="H475" i="1" s="1"/>
  <c r="F319" i="1"/>
  <c r="F474" i="1" s="1"/>
  <c r="P318" i="1"/>
  <c r="P473" i="1" s="1"/>
  <c r="M318" i="1"/>
  <c r="M473" i="1" s="1"/>
  <c r="K318" i="1"/>
  <c r="I318" i="1"/>
  <c r="I473" i="1" s="1"/>
  <c r="H318" i="1"/>
  <c r="H473" i="1" s="1"/>
  <c r="G318" i="1"/>
  <c r="G473" i="1" s="1"/>
  <c r="Q317" i="1"/>
  <c r="Q472" i="1" s="1"/>
  <c r="N317" i="1"/>
  <c r="N472" i="1" s="1"/>
  <c r="O315" i="1"/>
  <c r="O420" i="1" s="1"/>
  <c r="N315" i="1"/>
  <c r="M315" i="1"/>
  <c r="M420" i="1" s="1"/>
  <c r="L315" i="1"/>
  <c r="L420" i="1" s="1"/>
  <c r="K315" i="1"/>
  <c r="J315" i="1"/>
  <c r="J420" i="1" s="1"/>
  <c r="I315" i="1"/>
  <c r="I420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Q301" i="1"/>
  <c r="Q465" i="1" s="1"/>
  <c r="P301" i="1"/>
  <c r="P465" i="1" s="1"/>
  <c r="O301" i="1"/>
  <c r="O465" i="1" s="1"/>
  <c r="N301" i="1"/>
  <c r="N465" i="1" s="1"/>
  <c r="M301" i="1"/>
  <c r="M465" i="1" s="1"/>
  <c r="L301" i="1"/>
  <c r="K301" i="1"/>
  <c r="J301" i="1"/>
  <c r="I301" i="1"/>
  <c r="G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G241" i="1"/>
  <c r="Q129" i="1"/>
  <c r="P129" i="1"/>
  <c r="O129" i="1"/>
  <c r="N129" i="1"/>
  <c r="M129" i="1"/>
  <c r="L129" i="1"/>
  <c r="K129" i="1"/>
  <c r="J129" i="1"/>
  <c r="I129" i="1"/>
  <c r="P128" i="1"/>
  <c r="O128" i="1"/>
  <c r="M128" i="1"/>
  <c r="Q126" i="1"/>
  <c r="P126" i="1"/>
  <c r="O126" i="1"/>
  <c r="N126" i="1"/>
  <c r="M126" i="1"/>
  <c r="L126" i="1"/>
  <c r="K126" i="1"/>
  <c r="J126" i="1"/>
  <c r="I126" i="1"/>
  <c r="H126" i="1"/>
  <c r="G126" i="1"/>
  <c r="P124" i="1"/>
  <c r="N124" i="1"/>
  <c r="M124" i="1"/>
  <c r="L124" i="1"/>
  <c r="K124" i="1"/>
  <c r="J124" i="1"/>
  <c r="I124" i="1"/>
  <c r="H124" i="1"/>
  <c r="G124" i="1"/>
  <c r="F124" i="1"/>
  <c r="Q123" i="1"/>
  <c r="P123" i="1"/>
  <c r="G123" i="1"/>
  <c r="J122" i="1"/>
  <c r="P121" i="1"/>
  <c r="O121" i="1"/>
  <c r="M121" i="1"/>
  <c r="L121" i="1"/>
  <c r="I121" i="1"/>
  <c r="O120" i="1"/>
  <c r="N120" i="1"/>
  <c r="L120" i="1"/>
  <c r="I120" i="1"/>
  <c r="F120" i="1"/>
  <c r="L119" i="1"/>
  <c r="K119" i="1"/>
  <c r="I119" i="1"/>
  <c r="L118" i="1"/>
  <c r="K118" i="1"/>
  <c r="J118" i="1"/>
  <c r="I118" i="1"/>
  <c r="H118" i="1"/>
  <c r="G118" i="1"/>
  <c r="Q117" i="1"/>
  <c r="P117" i="1"/>
  <c r="N117" i="1"/>
  <c r="H117" i="1"/>
  <c r="G117" i="1"/>
  <c r="Q116" i="1"/>
  <c r="G116" i="1"/>
  <c r="F116" i="1"/>
  <c r="Q115" i="1"/>
  <c r="P115" i="1"/>
  <c r="O115" i="1"/>
  <c r="M115" i="1"/>
  <c r="L115" i="1"/>
  <c r="K115" i="1"/>
  <c r="J115" i="1"/>
  <c r="H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P400" i="1" s="1"/>
  <c r="P520" i="1" s="1"/>
  <c r="O290" i="1"/>
  <c r="N290" i="1"/>
  <c r="M290" i="1"/>
  <c r="L290" i="1"/>
  <c r="L400" i="1" s="1"/>
  <c r="K290" i="1"/>
  <c r="J290" i="1"/>
  <c r="I290" i="1"/>
  <c r="H290" i="1"/>
  <c r="H400" i="1" s="1"/>
  <c r="G290" i="1"/>
  <c r="G400" i="1" s="1"/>
  <c r="G520" i="1" s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P386" i="1" s="1"/>
  <c r="P517" i="1" s="1"/>
  <c r="O287" i="1"/>
  <c r="O386" i="1" s="1"/>
  <c r="O517" i="1" s="1"/>
  <c r="N287" i="1"/>
  <c r="M287" i="1"/>
  <c r="M386" i="1" s="1"/>
  <c r="M517" i="1" s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L385" i="1" s="1"/>
  <c r="K286" i="1"/>
  <c r="J286" i="1"/>
  <c r="J385" i="1" s="1"/>
  <c r="J516" i="1" s="1"/>
  <c r="I286" i="1"/>
  <c r="H286" i="1"/>
  <c r="G286" i="1"/>
  <c r="F286" i="1"/>
  <c r="Q285" i="1"/>
  <c r="P285" i="1"/>
  <c r="O285" i="1"/>
  <c r="N285" i="1"/>
  <c r="M285" i="1"/>
  <c r="L285" i="1"/>
  <c r="K285" i="1"/>
  <c r="J285" i="1"/>
  <c r="I285" i="1"/>
  <c r="I384" i="1" s="1"/>
  <c r="I515" i="1" s="1"/>
  <c r="H285" i="1"/>
  <c r="G285" i="1"/>
  <c r="F285" i="1"/>
  <c r="L283" i="1"/>
  <c r="L382" i="1" s="1"/>
  <c r="L513" i="1" s="1"/>
  <c r="L274" i="1"/>
  <c r="Q250" i="1"/>
  <c r="P250" i="1"/>
  <c r="O250" i="1"/>
  <c r="N250" i="1"/>
  <c r="N325" i="1" s="1"/>
  <c r="N480" i="1" s="1"/>
  <c r="M250" i="1"/>
  <c r="M325" i="1" s="1"/>
  <c r="M480" i="1" s="1"/>
  <c r="L250" i="1"/>
  <c r="L325" i="1" s="1"/>
  <c r="L480" i="1" s="1"/>
  <c r="K250" i="1"/>
  <c r="J250" i="1"/>
  <c r="I250" i="1"/>
  <c r="H250" i="1"/>
  <c r="G250" i="1"/>
  <c r="F250" i="1"/>
  <c r="Q249" i="1"/>
  <c r="P249" i="1"/>
  <c r="O249" i="1"/>
  <c r="O324" i="1" s="1"/>
  <c r="O479" i="1" s="1"/>
  <c r="N249" i="1"/>
  <c r="M249" i="1"/>
  <c r="M324" i="1" s="1"/>
  <c r="M479" i="1" s="1"/>
  <c r="L249" i="1"/>
  <c r="K249" i="1"/>
  <c r="J249" i="1"/>
  <c r="I249" i="1"/>
  <c r="H249" i="1"/>
  <c r="G249" i="1"/>
  <c r="F249" i="1"/>
  <c r="Q248" i="1"/>
  <c r="P248" i="1"/>
  <c r="O248" i="1"/>
  <c r="N248" i="1"/>
  <c r="M248" i="1"/>
  <c r="L248" i="1"/>
  <c r="K248" i="1"/>
  <c r="J248" i="1"/>
  <c r="I248" i="1"/>
  <c r="H248" i="1"/>
  <c r="H323" i="1" s="1"/>
  <c r="H478" i="1" s="1"/>
  <c r="G248" i="1"/>
  <c r="F248" i="1"/>
  <c r="Q247" i="1"/>
  <c r="P247" i="1"/>
  <c r="P322" i="1" s="1"/>
  <c r="P477" i="1" s="1"/>
  <c r="O247" i="1"/>
  <c r="N247" i="1"/>
  <c r="M247" i="1"/>
  <c r="L247" i="1"/>
  <c r="K247" i="1"/>
  <c r="K322" i="1" s="1"/>
  <c r="K477" i="1" s="1"/>
  <c r="J247" i="1"/>
  <c r="I247" i="1"/>
  <c r="I322" i="1" s="1"/>
  <c r="I477" i="1" s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5" i="1"/>
  <c r="P245" i="1"/>
  <c r="O245" i="1"/>
  <c r="N245" i="1"/>
  <c r="M245" i="1"/>
  <c r="L245" i="1"/>
  <c r="L320" i="1" s="1"/>
  <c r="L475" i="1" s="1"/>
  <c r="K245" i="1"/>
  <c r="K320" i="1" s="1"/>
  <c r="K475" i="1" s="1"/>
  <c r="J245" i="1"/>
  <c r="J320" i="1" s="1"/>
  <c r="J475" i="1" s="1"/>
  <c r="I245" i="1"/>
  <c r="H245" i="1"/>
  <c r="G245" i="1"/>
  <c r="G320" i="1" s="1"/>
  <c r="G475" i="1" s="1"/>
  <c r="F245" i="1"/>
  <c r="Q244" i="1"/>
  <c r="Q319" i="1" s="1"/>
  <c r="Q474" i="1" s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F318" i="1" s="1"/>
  <c r="F473" i="1" s="1"/>
  <c r="M241" i="1"/>
  <c r="K241" i="1"/>
  <c r="K316" i="1" s="1"/>
  <c r="K471" i="1" s="1"/>
  <c r="J241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P212" i="1" s="1"/>
  <c r="O216" i="1"/>
  <c r="O212" i="1" s="1"/>
  <c r="N216" i="1"/>
  <c r="N212" i="1" s="1"/>
  <c r="M216" i="1"/>
  <c r="L216" i="1"/>
  <c r="K216" i="1"/>
  <c r="J216" i="1"/>
  <c r="I216" i="1"/>
  <c r="H216" i="1"/>
  <c r="H212" i="1" s="1"/>
  <c r="G216" i="1"/>
  <c r="G212" i="1" s="1"/>
  <c r="F216" i="1"/>
  <c r="M212" i="1"/>
  <c r="L212" i="1"/>
  <c r="K212" i="1"/>
  <c r="J212" i="1"/>
  <c r="I212" i="1"/>
  <c r="F212" i="1"/>
  <c r="Q209" i="1"/>
  <c r="P209" i="1"/>
  <c r="P398" i="1" s="1"/>
  <c r="P439" i="1" s="1"/>
  <c r="O209" i="1"/>
  <c r="O398" i="1" s="1"/>
  <c r="O439" i="1" s="1"/>
  <c r="N209" i="1"/>
  <c r="N398" i="1" s="1"/>
  <c r="N439" i="1" s="1"/>
  <c r="M209" i="1"/>
  <c r="M398" i="1" s="1"/>
  <c r="M439" i="1" s="1"/>
  <c r="L209" i="1"/>
  <c r="K209" i="1"/>
  <c r="J209" i="1"/>
  <c r="I209" i="1"/>
  <c r="H209" i="1"/>
  <c r="H398" i="1" s="1"/>
  <c r="G209" i="1"/>
  <c r="F209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L198" i="1"/>
  <c r="J198" i="1"/>
  <c r="I198" i="1"/>
  <c r="H198" i="1"/>
  <c r="H361" i="1" s="1"/>
  <c r="H428" i="1" s="1"/>
  <c r="G198" i="1"/>
  <c r="F198" i="1"/>
  <c r="Q190" i="1"/>
  <c r="Q315" i="1" s="1"/>
  <c r="Q420" i="1" s="1"/>
  <c r="P190" i="1"/>
  <c r="P315" i="1" s="1"/>
  <c r="P420" i="1" s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H314" i="1" s="1"/>
  <c r="H419" i="1" s="1"/>
  <c r="G189" i="1"/>
  <c r="G314" i="1" s="1"/>
  <c r="G419" i="1" s="1"/>
  <c r="F189" i="1"/>
  <c r="F314" i="1" s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N172" i="1"/>
  <c r="M172" i="1"/>
  <c r="M400" i="1" s="1"/>
  <c r="M520" i="1" s="1"/>
  <c r="L172" i="1"/>
  <c r="K172" i="1"/>
  <c r="K400" i="1" s="1"/>
  <c r="J172" i="1"/>
  <c r="J400" i="1" s="1"/>
  <c r="J520" i="1" s="1"/>
  <c r="I172" i="1"/>
  <c r="I400" i="1" s="1"/>
  <c r="I520" i="1" s="1"/>
  <c r="H172" i="1"/>
  <c r="G172" i="1"/>
  <c r="F172" i="1"/>
  <c r="F400" i="1" s="1"/>
  <c r="F520" i="1" s="1"/>
  <c r="Q171" i="1"/>
  <c r="P171" i="1"/>
  <c r="P399" i="1" s="1"/>
  <c r="O171" i="1"/>
  <c r="O399" i="1" s="1"/>
  <c r="N171" i="1"/>
  <c r="N399" i="1" s="1"/>
  <c r="M171" i="1"/>
  <c r="M399" i="1" s="1"/>
  <c r="M519" i="1" s="1"/>
  <c r="L171" i="1"/>
  <c r="L399" i="1" s="1"/>
  <c r="L519" i="1" s="1"/>
  <c r="K171" i="1"/>
  <c r="K399" i="1" s="1"/>
  <c r="K519" i="1" s="1"/>
  <c r="J171" i="1"/>
  <c r="J399" i="1" s="1"/>
  <c r="J519" i="1" s="1"/>
  <c r="I171" i="1"/>
  <c r="I399" i="1" s="1"/>
  <c r="I519" i="1" s="1"/>
  <c r="H171" i="1"/>
  <c r="H399" i="1" s="1"/>
  <c r="H519" i="1" s="1"/>
  <c r="G171" i="1"/>
  <c r="F171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Q386" i="1" s="1"/>
  <c r="Q517" i="1" s="1"/>
  <c r="P158" i="1"/>
  <c r="O158" i="1"/>
  <c r="N158" i="1"/>
  <c r="N386" i="1" s="1"/>
  <c r="N517" i="1" s="1"/>
  <c r="M158" i="1"/>
  <c r="L158" i="1"/>
  <c r="L386" i="1" s="1"/>
  <c r="L517" i="1" s="1"/>
  <c r="K158" i="1"/>
  <c r="K386" i="1" s="1"/>
  <c r="K517" i="1" s="1"/>
  <c r="J158" i="1"/>
  <c r="I158" i="1"/>
  <c r="I386" i="1" s="1"/>
  <c r="I517" i="1" s="1"/>
  <c r="H158" i="1"/>
  <c r="H386" i="1" s="1"/>
  <c r="H517" i="1" s="1"/>
  <c r="G158" i="1"/>
  <c r="G386" i="1" s="1"/>
  <c r="G517" i="1" s="1"/>
  <c r="F158" i="1"/>
  <c r="F386" i="1" s="1"/>
  <c r="F517" i="1" s="1"/>
  <c r="Q157" i="1"/>
  <c r="Q385" i="1" s="1"/>
  <c r="Q516" i="1" s="1"/>
  <c r="P157" i="1"/>
  <c r="P385" i="1" s="1"/>
  <c r="P516" i="1" s="1"/>
  <c r="O157" i="1"/>
  <c r="N157" i="1"/>
  <c r="M157" i="1"/>
  <c r="M385" i="1" s="1"/>
  <c r="L157" i="1"/>
  <c r="K157" i="1"/>
  <c r="J157" i="1"/>
  <c r="I157" i="1"/>
  <c r="H157" i="1"/>
  <c r="G157" i="1"/>
  <c r="F157" i="1"/>
  <c r="F385" i="1" s="1"/>
  <c r="Q156" i="1"/>
  <c r="P156" i="1"/>
  <c r="O156" i="1"/>
  <c r="N156" i="1"/>
  <c r="M156" i="1"/>
  <c r="L156" i="1"/>
  <c r="K156" i="1"/>
  <c r="J156" i="1"/>
  <c r="I156" i="1"/>
  <c r="H156" i="1"/>
  <c r="H384" i="1" s="1"/>
  <c r="H515" i="1" s="1"/>
  <c r="G156" i="1"/>
  <c r="G384" i="1" s="1"/>
  <c r="G515" i="1" s="1"/>
  <c r="F156" i="1"/>
  <c r="Q155" i="1"/>
  <c r="P155" i="1"/>
  <c r="O155" i="1"/>
  <c r="O383" i="1" s="1"/>
  <c r="O514" i="1" s="1"/>
  <c r="N155" i="1"/>
  <c r="N383" i="1" s="1"/>
  <c r="N514" i="1" s="1"/>
  <c r="M155" i="1"/>
  <c r="M383" i="1" s="1"/>
  <c r="M514" i="1" s="1"/>
  <c r="L155" i="1"/>
  <c r="L383" i="1" s="1"/>
  <c r="L514" i="1" s="1"/>
  <c r="K155" i="1"/>
  <c r="J155" i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P152" i="1"/>
  <c r="O152" i="1"/>
  <c r="N152" i="1"/>
  <c r="M152" i="1"/>
  <c r="L152" i="1"/>
  <c r="K152" i="1"/>
  <c r="J152" i="1"/>
  <c r="J380" i="1" s="1"/>
  <c r="I152" i="1"/>
  <c r="H152" i="1"/>
  <c r="G152" i="1"/>
  <c r="F152" i="1"/>
  <c r="Q136" i="1"/>
  <c r="P136" i="1"/>
  <c r="O136" i="1"/>
  <c r="N136" i="1"/>
  <c r="M136" i="1"/>
  <c r="L136" i="1"/>
  <c r="K136" i="1"/>
  <c r="K364" i="1" s="1"/>
  <c r="J136" i="1"/>
  <c r="J364" i="1" s="1"/>
  <c r="I136" i="1"/>
  <c r="H136" i="1"/>
  <c r="H364" i="1" s="1"/>
  <c r="G136" i="1"/>
  <c r="G364" i="1" s="1"/>
  <c r="F136" i="1"/>
  <c r="F364" i="1" s="1"/>
  <c r="Q135" i="1"/>
  <c r="P135" i="1"/>
  <c r="P363" i="1" s="1"/>
  <c r="P504" i="1" s="1"/>
  <c r="O135" i="1"/>
  <c r="N135" i="1"/>
  <c r="M135" i="1"/>
  <c r="L135" i="1"/>
  <c r="K135" i="1"/>
  <c r="K363" i="1" s="1"/>
  <c r="K504" i="1" s="1"/>
  <c r="J135" i="1"/>
  <c r="I135" i="1"/>
  <c r="H135" i="1"/>
  <c r="G135" i="1"/>
  <c r="F135" i="1"/>
  <c r="Q134" i="1"/>
  <c r="P134" i="1"/>
  <c r="O134" i="1"/>
  <c r="N134" i="1"/>
  <c r="M134" i="1"/>
  <c r="L134" i="1"/>
  <c r="K134" i="1"/>
  <c r="J134" i="1"/>
  <c r="J141" i="1" s="1" a="1"/>
  <c r="J141" i="1" s="1"/>
  <c r="I134" i="1"/>
  <c r="H134" i="1"/>
  <c r="G134" i="1"/>
  <c r="G141" i="1" s="1" a="1"/>
  <c r="G141" i="1" s="1"/>
  <c r="F134" i="1"/>
  <c r="F141" i="1" s="1" a="1"/>
  <c r="F141" i="1" s="1"/>
  <c r="Q133" i="1"/>
  <c r="P133" i="1"/>
  <c r="P140" i="1" s="1" a="1"/>
  <c r="P140" i="1" s="1"/>
  <c r="O133" i="1"/>
  <c r="O140" i="1" s="1" a="1"/>
  <c r="O140" i="1" s="1"/>
  <c r="N133" i="1"/>
  <c r="M133" i="1"/>
  <c r="L133" i="1"/>
  <c r="L140" i="1" s="1" a="1"/>
  <c r="L140" i="1" s="1"/>
  <c r="K133" i="1"/>
  <c r="K140" i="1" s="1" a="1"/>
  <c r="J133" i="1"/>
  <c r="J140" i="1" s="1" a="1"/>
  <c r="J140" i="1" s="1"/>
  <c r="I133" i="1"/>
  <c r="H133" i="1"/>
  <c r="G133" i="1"/>
  <c r="F133" i="1"/>
  <c r="Q132" i="1"/>
  <c r="P132" i="1"/>
  <c r="O132" i="1"/>
  <c r="N132" i="1"/>
  <c r="M132" i="1"/>
  <c r="L132" i="1"/>
  <c r="L139" i="1" s="1" a="1"/>
  <c r="L139" i="1" s="1"/>
  <c r="K132" i="1"/>
  <c r="J132" i="1"/>
  <c r="I132" i="1"/>
  <c r="I139" i="1" s="1" a="1"/>
  <c r="I139" i="1" s="1"/>
  <c r="H132" i="1"/>
  <c r="G132" i="1"/>
  <c r="F132" i="1"/>
  <c r="F139" i="1" s="1" a="1"/>
  <c r="F139" i="1" s="1"/>
  <c r="Q131" i="1"/>
  <c r="P131" i="1"/>
  <c r="P138" i="1" s="1" a="1"/>
  <c r="P138" i="1" s="1"/>
  <c r="O131" i="1"/>
  <c r="O138" i="1" s="1" a="1"/>
  <c r="O138" i="1" s="1"/>
  <c r="N131" i="1"/>
  <c r="M131" i="1"/>
  <c r="M138" i="1" s="1" a="1"/>
  <c r="M138" i="1" s="1"/>
  <c r="L131" i="1"/>
  <c r="K131" i="1"/>
  <c r="J131" i="1"/>
  <c r="J130" i="1" s="1"/>
  <c r="I131" i="1"/>
  <c r="H131" i="1"/>
  <c r="G131" i="1"/>
  <c r="F131" i="1"/>
  <c r="Q97" i="1"/>
  <c r="Q325" i="1" s="1"/>
  <c r="P97" i="1"/>
  <c r="O97" i="1"/>
  <c r="N97" i="1"/>
  <c r="M97" i="1"/>
  <c r="L97" i="1"/>
  <c r="K97" i="1"/>
  <c r="K325" i="1" s="1"/>
  <c r="K480" i="1" s="1"/>
  <c r="J97" i="1"/>
  <c r="J325" i="1" s="1"/>
  <c r="J480" i="1" s="1"/>
  <c r="I97" i="1"/>
  <c r="I325" i="1" s="1"/>
  <c r="I480" i="1" s="1"/>
  <c r="H97" i="1"/>
  <c r="H129" i="1" s="1"/>
  <c r="G97" i="1"/>
  <c r="G129" i="1" s="1"/>
  <c r="F97" i="1"/>
  <c r="F129" i="1" s="1"/>
  <c r="Q96" i="1"/>
  <c r="Q128" i="1" s="1"/>
  <c r="P96" i="1"/>
  <c r="O96" i="1"/>
  <c r="N96" i="1"/>
  <c r="N128" i="1" s="1"/>
  <c r="M96" i="1"/>
  <c r="L96" i="1"/>
  <c r="L128" i="1" s="1"/>
  <c r="K96" i="1"/>
  <c r="J96" i="1"/>
  <c r="J128" i="1" s="1"/>
  <c r="I96" i="1"/>
  <c r="H96" i="1"/>
  <c r="H128" i="1" s="1"/>
  <c r="G96" i="1"/>
  <c r="G128" i="1" s="1"/>
  <c r="F96" i="1"/>
  <c r="F128" i="1" s="1"/>
  <c r="Q95" i="1"/>
  <c r="Q127" i="1" s="1"/>
  <c r="P95" i="1"/>
  <c r="P323" i="1" s="1"/>
  <c r="P478" i="1" s="1"/>
  <c r="O95" i="1"/>
  <c r="N95" i="1"/>
  <c r="M95" i="1"/>
  <c r="M323" i="1" s="1"/>
  <c r="L95" i="1"/>
  <c r="K95" i="1"/>
  <c r="J95" i="1"/>
  <c r="I95" i="1"/>
  <c r="H95" i="1"/>
  <c r="G95" i="1"/>
  <c r="F95" i="1"/>
  <c r="F323" i="1" s="1"/>
  <c r="F478" i="1" s="1"/>
  <c r="Q94" i="1"/>
  <c r="Q322" i="1" s="1"/>
  <c r="P94" i="1"/>
  <c r="O94" i="1"/>
  <c r="N94" i="1"/>
  <c r="M94" i="1"/>
  <c r="M322" i="1" s="1"/>
  <c r="M477" i="1" s="1"/>
  <c r="L94" i="1"/>
  <c r="K94" i="1"/>
  <c r="J94" i="1"/>
  <c r="J322" i="1" s="1"/>
  <c r="J477" i="1" s="1"/>
  <c r="I94" i="1"/>
  <c r="H94" i="1"/>
  <c r="H322" i="1" s="1"/>
  <c r="H477" i="1" s="1"/>
  <c r="G94" i="1"/>
  <c r="G322" i="1" s="1"/>
  <c r="G477" i="1" s="1"/>
  <c r="F94" i="1"/>
  <c r="F322" i="1" s="1"/>
  <c r="F477" i="1" s="1"/>
  <c r="Q93" i="1"/>
  <c r="P93" i="1"/>
  <c r="O93" i="1"/>
  <c r="O321" i="1" s="1"/>
  <c r="O476" i="1" s="1"/>
  <c r="N93" i="1"/>
  <c r="N125" i="1" s="1"/>
  <c r="M93" i="1"/>
  <c r="L93" i="1"/>
  <c r="L125" i="1" s="1"/>
  <c r="K93" i="1"/>
  <c r="K125" i="1" s="1"/>
  <c r="J93" i="1"/>
  <c r="J125" i="1" s="1"/>
  <c r="I93" i="1"/>
  <c r="I125" i="1" s="1"/>
  <c r="H93" i="1"/>
  <c r="H125" i="1" s="1"/>
  <c r="G93" i="1"/>
  <c r="F93" i="1"/>
  <c r="F125" i="1" s="1"/>
  <c r="Q92" i="1"/>
  <c r="P92" i="1"/>
  <c r="O92" i="1"/>
  <c r="O124" i="1" s="1"/>
  <c r="N92" i="1"/>
  <c r="N320" i="1" s="1"/>
  <c r="N475" i="1" s="1"/>
  <c r="M92" i="1"/>
  <c r="L92" i="1"/>
  <c r="K92" i="1"/>
  <c r="J92" i="1"/>
  <c r="I92" i="1"/>
  <c r="I320" i="1" s="1"/>
  <c r="H92" i="1"/>
  <c r="G92" i="1"/>
  <c r="F92" i="1"/>
  <c r="F320" i="1" s="1"/>
  <c r="F475" i="1" s="1"/>
  <c r="Q91" i="1"/>
  <c r="P91" i="1"/>
  <c r="P319" i="1" s="1"/>
  <c r="P474" i="1" s="1"/>
  <c r="O91" i="1"/>
  <c r="O319" i="1" s="1"/>
  <c r="O474" i="1" s="1"/>
  <c r="N91" i="1"/>
  <c r="N319" i="1" s="1"/>
  <c r="N474" i="1" s="1"/>
  <c r="M91" i="1"/>
  <c r="M319" i="1" s="1"/>
  <c r="M474" i="1" s="1"/>
  <c r="L91" i="1"/>
  <c r="L319" i="1" s="1"/>
  <c r="L474" i="1" s="1"/>
  <c r="K91" i="1"/>
  <c r="K319" i="1" s="1"/>
  <c r="K474" i="1" s="1"/>
  <c r="J91" i="1"/>
  <c r="J319" i="1" s="1"/>
  <c r="J474" i="1" s="1"/>
  <c r="I91" i="1"/>
  <c r="H91" i="1"/>
  <c r="G91" i="1"/>
  <c r="G319" i="1" s="1"/>
  <c r="G474" i="1" s="1"/>
  <c r="F91" i="1"/>
  <c r="F123" i="1" s="1"/>
  <c r="Q90" i="1"/>
  <c r="P90" i="1"/>
  <c r="P122" i="1" s="1"/>
  <c r="O90" i="1"/>
  <c r="O122" i="1" s="1"/>
  <c r="N90" i="1"/>
  <c r="M90" i="1"/>
  <c r="M122" i="1" s="1"/>
  <c r="L90" i="1"/>
  <c r="K90" i="1"/>
  <c r="K122" i="1" s="1"/>
  <c r="J90" i="1"/>
  <c r="J318" i="1" s="1"/>
  <c r="J473" i="1" s="1"/>
  <c r="I90" i="1"/>
  <c r="I122" i="1" s="1"/>
  <c r="H90" i="1"/>
  <c r="H122" i="1" s="1"/>
  <c r="G90" i="1"/>
  <c r="G122" i="1" s="1"/>
  <c r="F90" i="1"/>
  <c r="F122" i="1" s="1"/>
  <c r="Q89" i="1"/>
  <c r="Q121" i="1" s="1"/>
  <c r="P89" i="1"/>
  <c r="O89" i="1"/>
  <c r="N89" i="1"/>
  <c r="N121" i="1" s="1"/>
  <c r="M89" i="1"/>
  <c r="L89" i="1"/>
  <c r="K89" i="1"/>
  <c r="J89" i="1"/>
  <c r="J317" i="1" s="1"/>
  <c r="J472" i="1" s="1"/>
  <c r="I89" i="1"/>
  <c r="I317" i="1" s="1"/>
  <c r="I472" i="1" s="1"/>
  <c r="H89" i="1"/>
  <c r="G89" i="1"/>
  <c r="G317" i="1" s="1"/>
  <c r="G472" i="1" s="1"/>
  <c r="F89" i="1"/>
  <c r="Q88" i="1"/>
  <c r="Q316" i="1" s="1"/>
  <c r="Q471" i="1" s="1"/>
  <c r="P88" i="1"/>
  <c r="O88" i="1"/>
  <c r="N88" i="1"/>
  <c r="N316" i="1" s="1"/>
  <c r="N471" i="1" s="1"/>
  <c r="M88" i="1"/>
  <c r="L88" i="1"/>
  <c r="K88" i="1"/>
  <c r="K120" i="1" s="1"/>
  <c r="J88" i="1"/>
  <c r="I88" i="1"/>
  <c r="H88" i="1"/>
  <c r="H120" i="1" s="1"/>
  <c r="G88" i="1"/>
  <c r="F88" i="1"/>
  <c r="Q87" i="1"/>
  <c r="Q119" i="1" s="1"/>
  <c r="P87" i="1"/>
  <c r="P119" i="1" s="1"/>
  <c r="O87" i="1"/>
  <c r="O119" i="1" s="1"/>
  <c r="N87" i="1"/>
  <c r="N119" i="1" s="1"/>
  <c r="M87" i="1"/>
  <c r="M119" i="1" s="1"/>
  <c r="L87" i="1"/>
  <c r="K87" i="1"/>
  <c r="J87" i="1"/>
  <c r="J119" i="1" s="1"/>
  <c r="I87" i="1"/>
  <c r="H87" i="1"/>
  <c r="H315" i="1" s="1"/>
  <c r="H420" i="1" s="1"/>
  <c r="G87" i="1"/>
  <c r="F87" i="1"/>
  <c r="F119" i="1" s="1"/>
  <c r="Q86" i="1"/>
  <c r="P86" i="1"/>
  <c r="P314" i="1" s="1"/>
  <c r="P419" i="1" s="1"/>
  <c r="O86" i="1"/>
  <c r="N86" i="1"/>
  <c r="N314" i="1" s="1"/>
  <c r="N419" i="1" s="1"/>
  <c r="M86" i="1"/>
  <c r="M314" i="1" s="1"/>
  <c r="M419" i="1" s="1"/>
  <c r="L86" i="1"/>
  <c r="L314" i="1" s="1"/>
  <c r="L419" i="1" s="1"/>
  <c r="K86" i="1"/>
  <c r="K314" i="1" s="1"/>
  <c r="K419" i="1" s="1"/>
  <c r="J86" i="1"/>
  <c r="J314" i="1" s="1"/>
  <c r="J419" i="1" s="1"/>
  <c r="I86" i="1"/>
  <c r="I314" i="1" s="1"/>
  <c r="I419" i="1" s="1"/>
  <c r="H86" i="1"/>
  <c r="G86" i="1"/>
  <c r="F86" i="1"/>
  <c r="F118" i="1" s="1"/>
  <c r="Q85" i="1"/>
  <c r="P85" i="1"/>
  <c r="O85" i="1"/>
  <c r="O117" i="1" s="1"/>
  <c r="N85" i="1"/>
  <c r="M85" i="1"/>
  <c r="M117" i="1" s="1"/>
  <c r="L85" i="1"/>
  <c r="L117" i="1" s="1"/>
  <c r="K85" i="1"/>
  <c r="K117" i="1" s="1"/>
  <c r="J85" i="1"/>
  <c r="J117" i="1" s="1"/>
  <c r="I85" i="1"/>
  <c r="I117" i="1" s="1"/>
  <c r="H85" i="1"/>
  <c r="G85" i="1"/>
  <c r="F85" i="1"/>
  <c r="F117" i="1" s="1"/>
  <c r="Q84" i="1"/>
  <c r="P84" i="1"/>
  <c r="P116" i="1" s="1"/>
  <c r="O84" i="1"/>
  <c r="O116" i="1" s="1"/>
  <c r="N84" i="1"/>
  <c r="N116" i="1" s="1"/>
  <c r="M84" i="1"/>
  <c r="M116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F84" i="1"/>
  <c r="Q83" i="1"/>
  <c r="P83" i="1"/>
  <c r="O83" i="1"/>
  <c r="N83" i="1"/>
  <c r="N115" i="1" s="1"/>
  <c r="M83" i="1"/>
  <c r="L83" i="1"/>
  <c r="K83" i="1"/>
  <c r="J83" i="1"/>
  <c r="I83" i="1"/>
  <c r="I115" i="1" s="1"/>
  <c r="H83" i="1"/>
  <c r="G83" i="1"/>
  <c r="G115" i="1" s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O73" i="1"/>
  <c r="N73" i="1"/>
  <c r="M73" i="1"/>
  <c r="L73" i="1"/>
  <c r="K73" i="1"/>
  <c r="J73" i="1"/>
  <c r="I73" i="1"/>
  <c r="H73" i="1"/>
  <c r="H301" i="1" s="1"/>
  <c r="G73" i="1"/>
  <c r="G301" i="1" s="1"/>
  <c r="G465" i="1" s="1"/>
  <c r="F73" i="1"/>
  <c r="F301" i="1" s="1"/>
  <c r="F465" i="1" s="1"/>
  <c r="Q72" i="1"/>
  <c r="Q300" i="1" s="1"/>
  <c r="Q413" i="1" s="1"/>
  <c r="P72" i="1"/>
  <c r="P300" i="1" s="1"/>
  <c r="P413" i="1" s="1"/>
  <c r="O72" i="1"/>
  <c r="O300" i="1" s="1"/>
  <c r="O413" i="1" s="1"/>
  <c r="N72" i="1"/>
  <c r="N300" i="1" s="1"/>
  <c r="N413" i="1" s="1"/>
  <c r="M72" i="1"/>
  <c r="M300" i="1" s="1"/>
  <c r="M413" i="1" s="1"/>
  <c r="L72" i="1"/>
  <c r="L300" i="1" s="1"/>
  <c r="K72" i="1"/>
  <c r="K300" i="1" s="1"/>
  <c r="J72" i="1"/>
  <c r="J300" i="1" s="1"/>
  <c r="J413" i="1" s="1"/>
  <c r="I72" i="1"/>
  <c r="I300" i="1" s="1"/>
  <c r="H72" i="1"/>
  <c r="H300" i="1" s="1"/>
  <c r="G72" i="1"/>
  <c r="F72" i="1"/>
  <c r="F300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L1648" i="1" a="1"/>
  <c r="L1648" i="1"/>
  <c r="K1648" i="1" a="1"/>
  <c r="K1648" i="1" s="1"/>
  <c r="I1648" i="1" a="1"/>
  <c r="I1648" i="1"/>
  <c r="H1648" i="1" a="1"/>
  <c r="H1648" i="1" s="1"/>
  <c r="G1648" i="1" a="1"/>
  <c r="G1648" i="1" s="1"/>
  <c r="O1648" i="1" a="1"/>
  <c r="O1648" i="1"/>
  <c r="M1648" i="1" a="1"/>
  <c r="M1648" i="1" s="1"/>
  <c r="F1648" i="1" a="1"/>
  <c r="F1648" i="1"/>
  <c r="J1648" i="1" a="1"/>
  <c r="J1648" i="1" s="1"/>
  <c r="P1648" i="1" a="1"/>
  <c r="P1648" i="1" s="1"/>
  <c r="Q1648" i="1" a="1"/>
  <c r="Q1648" i="1"/>
  <c r="N1648" i="1" a="1"/>
  <c r="N1648" i="1" s="1"/>
  <c r="O1644" i="1" a="1"/>
  <c r="O1644" i="1"/>
  <c r="Q1644" i="1" a="1"/>
  <c r="Q1644" i="1"/>
  <c r="P1644" i="1" a="1"/>
  <c r="P1644" i="1"/>
  <c r="N1644" i="1" a="1"/>
  <c r="N1644" i="1"/>
  <c r="M1644" i="1" a="1"/>
  <c r="M1644" i="1" s="1"/>
  <c r="L1644" i="1" a="1"/>
  <c r="L1644" i="1"/>
  <c r="J1644" i="1" a="1"/>
  <c r="J1644" i="1" s="1"/>
  <c r="I1644" i="1" a="1"/>
  <c r="I1644" i="1"/>
  <c r="K1644" i="1" a="1"/>
  <c r="K1644" i="1"/>
  <c r="H1644" i="1" a="1"/>
  <c r="H1644" i="1" s="1"/>
  <c r="G1644" i="1" a="1"/>
  <c r="G1644" i="1"/>
  <c r="F1644" i="1" a="1"/>
  <c r="F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Q30" i="1" s="1"/>
  <c r="P32" i="1"/>
  <c r="P30" i="1" s="1" a="1"/>
  <c r="P30" i="1" s="1"/>
  <c r="O32" i="1"/>
  <c r="O30" i="1" s="1" a="1"/>
  <c r="O30" i="1" s="1"/>
  <c r="N32" i="1"/>
  <c r="M32" i="1"/>
  <c r="M30" i="1" s="1" a="1"/>
  <c r="M30" i="1" s="1"/>
  <c r="L32" i="1"/>
  <c r="L30" i="1" s="1" a="1"/>
  <c r="L30" i="1" s="1"/>
  <c r="K32" i="1"/>
  <c r="J32" i="1"/>
  <c r="I32" i="1"/>
  <c r="H32" i="1"/>
  <c r="H30" i="1" s="1" a="1"/>
  <c r="H30" i="1" s="1"/>
  <c r="G32" i="1"/>
  <c r="F32" i="1"/>
  <c r="H666" i="1" a="1"/>
  <c r="H666" i="1" s="1"/>
  <c r="P665" i="1" a="1"/>
  <c r="P665" i="1" s="1"/>
  <c r="Q665" i="1" a="1"/>
  <c r="Q665" i="1" s="1"/>
  <c r="F666" i="1" a="1"/>
  <c r="F666" i="1"/>
  <c r="L665" i="1" a="1"/>
  <c r="L665" i="1"/>
  <c r="I665" i="1" a="1"/>
  <c r="I665" i="1"/>
  <c r="K665" i="1" a="1"/>
  <c r="K665" i="1"/>
  <c r="N666" i="1" a="1"/>
  <c r="N666" i="1" s="1"/>
  <c r="L666" i="1" a="1"/>
  <c r="L666" i="1"/>
  <c r="K666" i="1" a="1"/>
  <c r="K666" i="1" s="1"/>
  <c r="M665" i="1" a="1"/>
  <c r="M665" i="1"/>
  <c r="J666" i="1" a="1"/>
  <c r="J666" i="1"/>
  <c r="I666" i="1" a="1"/>
  <c r="I666" i="1"/>
  <c r="J665" i="1" a="1"/>
  <c r="J665" i="1" s="1"/>
  <c r="Q666" i="1" a="1"/>
  <c r="Q666" i="1"/>
  <c r="O665" i="1" a="1"/>
  <c r="O665" i="1" s="1"/>
  <c r="P666" i="1" a="1"/>
  <c r="P666" i="1"/>
  <c r="O666" i="1" a="1"/>
  <c r="O666" i="1" s="1"/>
  <c r="G666" i="1" a="1"/>
  <c r="G666" i="1"/>
  <c r="N665" i="1" a="1"/>
  <c r="N665" i="1"/>
  <c r="M666" i="1" a="1"/>
  <c r="M666" i="1"/>
  <c r="H664" i="1" a="1"/>
  <c r="H664" i="1"/>
  <c r="I664" i="1" a="1"/>
  <c r="I664" i="1" s="1"/>
  <c r="H665" i="1" a="1"/>
  <c r="H665" i="1"/>
  <c r="G665" i="1" a="1"/>
  <c r="G665" i="1"/>
  <c r="N664" i="1" a="1"/>
  <c r="N664" i="1" s="1"/>
  <c r="F665" i="1" a="1"/>
  <c r="F665" i="1" s="1"/>
  <c r="O664" i="1" a="1"/>
  <c r="O664" i="1"/>
  <c r="K664" i="1" a="1"/>
  <c r="K664" i="1"/>
  <c r="L664" i="1" a="1"/>
  <c r="L664" i="1" s="1"/>
  <c r="G664" i="1" a="1"/>
  <c r="G664" i="1" s="1"/>
  <c r="Q664" i="1" a="1"/>
  <c r="Q664" i="1"/>
  <c r="P664" i="1" a="1"/>
  <c r="P664" i="1" s="1"/>
  <c r="M664" i="1" a="1"/>
  <c r="M664" i="1"/>
  <c r="J664" i="1" a="1"/>
  <c r="J664" i="1"/>
  <c r="F664" i="1" a="1"/>
  <c r="F664" i="1"/>
  <c r="F652" i="1" a="1"/>
  <c r="F652" i="1"/>
  <c r="M653" i="1" a="1"/>
  <c r="M653" i="1" s="1"/>
  <c r="K652" i="1" a="1"/>
  <c r="K652" i="1"/>
  <c r="F653" i="1" a="1"/>
  <c r="F653" i="1"/>
  <c r="L652" i="1" a="1"/>
  <c r="L652" i="1" s="1"/>
  <c r="Q653" i="1" a="1"/>
  <c r="Q653" i="1"/>
  <c r="N652" i="1" a="1"/>
  <c r="N652" i="1" s="1"/>
  <c r="P652" i="1" a="1"/>
  <c r="P652" i="1" s="1"/>
  <c r="N653" i="1" a="1"/>
  <c r="N653" i="1" s="1"/>
  <c r="G653" i="1" a="1"/>
  <c r="G653" i="1" s="1"/>
  <c r="O653" i="1" a="1"/>
  <c r="O653" i="1"/>
  <c r="O652" i="1" a="1"/>
  <c r="O652" i="1" s="1"/>
  <c r="M652" i="1" a="1"/>
  <c r="M652" i="1"/>
  <c r="H652" i="1" a="1"/>
  <c r="H652" i="1"/>
  <c r="I653" i="1" a="1"/>
  <c r="I653" i="1"/>
  <c r="J652" i="1" a="1"/>
  <c r="J652" i="1"/>
  <c r="Q652" i="1" a="1"/>
  <c r="Q652" i="1" s="1"/>
  <c r="K653" i="1" a="1"/>
  <c r="K653" i="1" s="1"/>
  <c r="G652" i="1" a="1"/>
  <c r="G652" i="1"/>
  <c r="H653" i="1" a="1"/>
  <c r="H653" i="1" s="1"/>
  <c r="L653" i="1" a="1"/>
  <c r="L653" i="1"/>
  <c r="P653" i="1" a="1"/>
  <c r="P653" i="1" s="1"/>
  <c r="J653" i="1" a="1"/>
  <c r="J653" i="1" s="1"/>
  <c r="I652" i="1" a="1"/>
  <c r="I652" i="1" s="1"/>
  <c r="M649" i="1" a="1"/>
  <c r="M649" i="1" s="1"/>
  <c r="L647" i="1" a="1"/>
  <c r="L647" i="1"/>
  <c r="K645" i="1" a="1"/>
  <c r="K645" i="1" s="1"/>
  <c r="N649" i="1" a="1"/>
  <c r="N649" i="1"/>
  <c r="H648" i="1" a="1"/>
  <c r="H648" i="1"/>
  <c r="L645" i="1" a="1"/>
  <c r="L645" i="1"/>
  <c r="L650" i="1" a="1"/>
  <c r="L650" i="1"/>
  <c r="P650" i="1" a="1"/>
  <c r="P650" i="1" s="1"/>
  <c r="P647" i="1" a="1"/>
  <c r="P647" i="1"/>
  <c r="O650" i="1" a="1"/>
  <c r="O650" i="1"/>
  <c r="N650" i="1" a="1"/>
  <c r="N650" i="1"/>
  <c r="J650" i="1" a="1"/>
  <c r="J650" i="1" s="1"/>
  <c r="F650" i="1" a="1"/>
  <c r="F650" i="1"/>
  <c r="H649" i="1" a="1"/>
  <c r="H649" i="1"/>
  <c r="P649" i="1" a="1"/>
  <c r="P649" i="1"/>
  <c r="N647" i="1" a="1"/>
  <c r="N647" i="1" s="1"/>
  <c r="L649" i="1" a="1"/>
  <c r="L649" i="1"/>
  <c r="I648" i="1" a="1"/>
  <c r="I648" i="1"/>
  <c r="F649" i="1" a="1"/>
  <c r="F649" i="1"/>
  <c r="Q647" i="1" a="1"/>
  <c r="Q647" i="1"/>
  <c r="G648" i="1" a="1"/>
  <c r="G648" i="1"/>
  <c r="L648" i="1" a="1"/>
  <c r="L648" i="1"/>
  <c r="O648" i="1" a="1"/>
  <c r="O648" i="1"/>
  <c r="K648" i="1" a="1"/>
  <c r="K648" i="1"/>
  <c r="I647" i="1" a="1"/>
  <c r="I647" i="1" s="1"/>
  <c r="H650" i="1" a="1"/>
  <c r="H650" i="1" s="1"/>
  <c r="Q649" i="1" a="1"/>
  <c r="Q649" i="1" s="1"/>
  <c r="O649" i="1" a="1"/>
  <c r="O649" i="1" s="1"/>
  <c r="Q648" i="1" a="1"/>
  <c r="Q648" i="1" s="1"/>
  <c r="K647" i="1" a="1"/>
  <c r="K647" i="1" s="1"/>
  <c r="P645" i="1" a="1"/>
  <c r="P645" i="1" s="1"/>
  <c r="J649" i="1" a="1"/>
  <c r="J649" i="1"/>
  <c r="M648" i="1" a="1"/>
  <c r="M648" i="1" s="1"/>
  <c r="M647" i="1" a="1"/>
  <c r="M647" i="1"/>
  <c r="O647" i="1" a="1"/>
  <c r="O647" i="1"/>
  <c r="G647" i="1" a="1"/>
  <c r="G647" i="1"/>
  <c r="F647" i="1" a="1"/>
  <c r="F647" i="1"/>
  <c r="I649" i="1" a="1"/>
  <c r="I649" i="1" s="1"/>
  <c r="H647" i="1" a="1"/>
  <c r="H647" i="1" s="1"/>
  <c r="Q650" i="1" a="1"/>
  <c r="Q650" i="1" s="1"/>
  <c r="K649" i="1" a="1"/>
  <c r="K649" i="1"/>
  <c r="Q645" i="1" a="1"/>
  <c r="Q645" i="1"/>
  <c r="M650" i="1" a="1"/>
  <c r="M650" i="1" s="1"/>
  <c r="K650" i="1" a="1"/>
  <c r="K650" i="1"/>
  <c r="J647" i="1" a="1"/>
  <c r="J647" i="1"/>
  <c r="M645" i="1" a="1"/>
  <c r="M645" i="1" s="1"/>
  <c r="N645" i="1" a="1"/>
  <c r="N645" i="1"/>
  <c r="O645" i="1" a="1"/>
  <c r="O645" i="1"/>
  <c r="G650" i="1" a="1"/>
  <c r="G650" i="1"/>
  <c r="J648" i="1" a="1"/>
  <c r="J648" i="1"/>
  <c r="G649" i="1" a="1"/>
  <c r="G649" i="1"/>
  <c r="P648" i="1" a="1"/>
  <c r="P648" i="1"/>
  <c r="F648" i="1" a="1"/>
  <c r="F648" i="1"/>
  <c r="N648" i="1" a="1"/>
  <c r="N648" i="1" s="1"/>
  <c r="I650" i="1" a="1"/>
  <c r="I650" i="1"/>
  <c r="P640" i="1" a="1"/>
  <c r="P640" i="1" s="1"/>
  <c r="Q642" i="1" a="1"/>
  <c r="Q642" i="1"/>
  <c r="K639" i="1" a="1"/>
  <c r="K639" i="1" s="1"/>
  <c r="O639" i="1" a="1"/>
  <c r="O639" i="1"/>
  <c r="J639" i="1" a="1"/>
  <c r="J639" i="1"/>
  <c r="M639" i="1" a="1"/>
  <c r="M639" i="1" s="1"/>
  <c r="O643" i="1" a="1"/>
  <c r="O643" i="1"/>
  <c r="N642" i="1" a="1"/>
  <c r="N642" i="1"/>
  <c r="F642" i="1" a="1"/>
  <c r="F642" i="1"/>
  <c r="G640" i="1" a="1"/>
  <c r="G640" i="1"/>
  <c r="H643" i="1" a="1"/>
  <c r="H643" i="1"/>
  <c r="P639" i="1" a="1"/>
  <c r="P639" i="1"/>
  <c r="M643" i="1" a="1"/>
  <c r="M643" i="1" s="1"/>
  <c r="F643" i="1" a="1"/>
  <c r="F643" i="1" s="1"/>
  <c r="H642" i="1" a="1"/>
  <c r="H642" i="1"/>
  <c r="N643" i="1" a="1"/>
  <c r="N643" i="1"/>
  <c r="J642" i="1" a="1"/>
  <c r="J642" i="1"/>
  <c r="N639" i="1" a="1"/>
  <c r="N639" i="1" s="1"/>
  <c r="K643" i="1" a="1"/>
  <c r="K643" i="1"/>
  <c r="J643" i="1" a="1"/>
  <c r="J643" i="1"/>
  <c r="I640" i="1" a="1"/>
  <c r="I640" i="1" s="1"/>
  <c r="L639" i="1" a="1"/>
  <c r="L639" i="1"/>
  <c r="M642" i="1" a="1"/>
  <c r="M642" i="1"/>
  <c r="F640" i="1" a="1"/>
  <c r="F640" i="1"/>
  <c r="H639" i="1" a="1"/>
  <c r="H639" i="1"/>
  <c r="O642" i="1" a="1"/>
  <c r="O642" i="1"/>
  <c r="M640" i="1" a="1"/>
  <c r="M640" i="1" s="1"/>
  <c r="H640" i="1" a="1"/>
  <c r="H640" i="1" s="1"/>
  <c r="J645" i="1" a="1"/>
  <c r="J645" i="1"/>
  <c r="I645" i="1" a="1"/>
  <c r="I645" i="1" s="1"/>
  <c r="Q640" i="1" a="1"/>
  <c r="Q640" i="1"/>
  <c r="H645" i="1" a="1"/>
  <c r="H645" i="1"/>
  <c r="G643" i="1" a="1"/>
  <c r="G643" i="1" s="1"/>
  <c r="K642" i="1" a="1"/>
  <c r="K642" i="1"/>
  <c r="K640" i="1" a="1"/>
  <c r="K640" i="1"/>
  <c r="I643" i="1" a="1"/>
  <c r="I643" i="1" s="1"/>
  <c r="N640" i="1" a="1"/>
  <c r="N640" i="1"/>
  <c r="F645" i="1" a="1"/>
  <c r="F645" i="1"/>
  <c r="P642" i="1" a="1"/>
  <c r="P642" i="1"/>
  <c r="G645" i="1" a="1"/>
  <c r="G645" i="1"/>
  <c r="Q639" i="1" a="1"/>
  <c r="Q639" i="1" s="1"/>
  <c r="P643" i="1" a="1"/>
  <c r="P643" i="1"/>
  <c r="G639" i="1" a="1"/>
  <c r="G639" i="1" s="1"/>
  <c r="L642" i="1" a="1"/>
  <c r="L642" i="1"/>
  <c r="I639" i="1" a="1"/>
  <c r="I639" i="1"/>
  <c r="Q643" i="1" a="1"/>
  <c r="Q643" i="1" s="1"/>
  <c r="I642" i="1" a="1"/>
  <c r="I642" i="1"/>
  <c r="L643" i="1" a="1"/>
  <c r="L643" i="1" s="1"/>
  <c r="G642" i="1" a="1"/>
  <c r="G642" i="1"/>
  <c r="L640" i="1" a="1"/>
  <c r="L640" i="1"/>
  <c r="J640" i="1" a="1"/>
  <c r="J640" i="1" s="1"/>
  <c r="O640" i="1" a="1"/>
  <c r="O640" i="1"/>
  <c r="I637" i="1" a="1"/>
  <c r="I637" i="1"/>
  <c r="P633" i="1" a="1"/>
  <c r="P633" i="1"/>
  <c r="J633" i="1" a="1"/>
  <c r="J633" i="1" s="1"/>
  <c r="G637" i="1" a="1"/>
  <c r="G637" i="1"/>
  <c r="F637" i="1" a="1"/>
  <c r="F637" i="1"/>
  <c r="Q633" i="1" a="1"/>
  <c r="Q633" i="1"/>
  <c r="L633" i="1" a="1"/>
  <c r="L633" i="1" s="1"/>
  <c r="I633" i="1" a="1"/>
  <c r="I633" i="1"/>
  <c r="F633" i="1" a="1"/>
  <c r="F633" i="1" s="1"/>
  <c r="Q632" i="1" a="1"/>
  <c r="Q632" i="1" s="1"/>
  <c r="J635" i="1" a="1"/>
  <c r="J635" i="1" s="1"/>
  <c r="F638" i="1" a="1"/>
  <c r="F638" i="1"/>
  <c r="J637" i="1" a="1"/>
  <c r="J637" i="1"/>
  <c r="P637" i="1" a="1"/>
  <c r="P637" i="1" s="1"/>
  <c r="M635" i="1" a="1"/>
  <c r="M635" i="1"/>
  <c r="H638" i="1" a="1"/>
  <c r="H638" i="1"/>
  <c r="G638" i="1" a="1"/>
  <c r="G638" i="1" s="1"/>
  <c r="L637" i="1" a="1"/>
  <c r="L637" i="1"/>
  <c r="O635" i="1" a="1"/>
  <c r="O635" i="1"/>
  <c r="G635" i="1" a="1"/>
  <c r="G635" i="1" s="1"/>
  <c r="G633" i="1" a="1"/>
  <c r="G633" i="1"/>
  <c r="N633" i="1" a="1"/>
  <c r="N633" i="1"/>
  <c r="H637" i="1" a="1"/>
  <c r="H637" i="1"/>
  <c r="Q635" i="1" a="1"/>
  <c r="Q635" i="1"/>
  <c r="M633" i="1" a="1"/>
  <c r="M633" i="1" s="1"/>
  <c r="K633" i="1" a="1"/>
  <c r="K633" i="1" s="1"/>
  <c r="L638" i="1" a="1"/>
  <c r="L638" i="1"/>
  <c r="M637" i="1" a="1"/>
  <c r="M637" i="1"/>
  <c r="F635" i="1" a="1"/>
  <c r="F635" i="1" s="1"/>
  <c r="K637" i="1" a="1"/>
  <c r="K637" i="1"/>
  <c r="P632" i="1" a="1"/>
  <c r="P632" i="1" s="1"/>
  <c r="F639" i="1" a="1"/>
  <c r="F639" i="1"/>
  <c r="Q638" i="1" a="1"/>
  <c r="Q638" i="1"/>
  <c r="K638" i="1" a="1"/>
  <c r="K638" i="1"/>
  <c r="P638" i="1" a="1"/>
  <c r="P638" i="1"/>
  <c r="P635" i="1" a="1"/>
  <c r="P635" i="1" s="1"/>
  <c r="O638" i="1" a="1"/>
  <c r="O638" i="1"/>
  <c r="N638" i="1" a="1"/>
  <c r="N638" i="1"/>
  <c r="M638" i="1" a="1"/>
  <c r="M638" i="1"/>
  <c r="Q637" i="1" a="1"/>
  <c r="Q637" i="1"/>
  <c r="K635" i="1" a="1"/>
  <c r="K635" i="1" s="1"/>
  <c r="J638" i="1" a="1"/>
  <c r="J638" i="1"/>
  <c r="I635" i="1" a="1"/>
  <c r="I635" i="1"/>
  <c r="L635" i="1" a="1"/>
  <c r="L635" i="1" s="1"/>
  <c r="O633" i="1" a="1"/>
  <c r="O633" i="1" s="1"/>
  <c r="I638" i="1" a="1"/>
  <c r="I638" i="1" s="1"/>
  <c r="O637" i="1" a="1"/>
  <c r="O637" i="1"/>
  <c r="N635" i="1" a="1"/>
  <c r="N635" i="1"/>
  <c r="O632" i="1" a="1"/>
  <c r="O632" i="1" s="1"/>
  <c r="N637" i="1" a="1"/>
  <c r="N637" i="1"/>
  <c r="H635" i="1" a="1"/>
  <c r="H635" i="1"/>
  <c r="H633" i="1" a="1"/>
  <c r="H633" i="1"/>
  <c r="F628" i="1" a="1"/>
  <c r="F628" i="1" s="1"/>
  <c r="G632" i="1" a="1"/>
  <c r="G632" i="1"/>
  <c r="I632" i="1" a="1"/>
  <c r="I632" i="1"/>
  <c r="J628" i="1" a="1"/>
  <c r="J628" i="1" s="1"/>
  <c r="H628" i="1" a="1"/>
  <c r="H628" i="1"/>
  <c r="L632" i="1" a="1"/>
  <c r="L632" i="1"/>
  <c r="H632" i="1" a="1"/>
  <c r="H632" i="1" s="1"/>
  <c r="L630" i="1" a="1"/>
  <c r="L630" i="1"/>
  <c r="K627" i="1" a="1"/>
  <c r="K627" i="1" s="1"/>
  <c r="P625" i="1" a="1"/>
  <c r="P625" i="1"/>
  <c r="K629" i="1" a="1"/>
  <c r="K629" i="1"/>
  <c r="Q629" i="1" a="1"/>
  <c r="Q629" i="1"/>
  <c r="Q630" i="1" a="1"/>
  <c r="Q630" i="1" s="1"/>
  <c r="O630" i="1" a="1"/>
  <c r="O630" i="1"/>
  <c r="N630" i="1" a="1"/>
  <c r="N630" i="1"/>
  <c r="I630" i="1" a="1"/>
  <c r="I630" i="1" s="1"/>
  <c r="M630" i="1" a="1"/>
  <c r="M630" i="1" s="1"/>
  <c r="O629" i="1" a="1"/>
  <c r="O629" i="1"/>
  <c r="J630" i="1" a="1"/>
  <c r="J630" i="1" s="1"/>
  <c r="G630" i="1" a="1"/>
  <c r="G630" i="1"/>
  <c r="L628" i="1" a="1"/>
  <c r="L628" i="1" s="1"/>
  <c r="F630" i="1" a="1"/>
  <c r="F630" i="1" s="1"/>
  <c r="G627" i="1" a="1"/>
  <c r="G627" i="1"/>
  <c r="N629" i="1" a="1"/>
  <c r="N629" i="1" s="1"/>
  <c r="L627" i="1" a="1"/>
  <c r="L627" i="1"/>
  <c r="P628" i="1" a="1"/>
  <c r="P628" i="1" s="1"/>
  <c r="L629" i="1" a="1"/>
  <c r="L629" i="1"/>
  <c r="M629" i="1" a="1"/>
  <c r="M629" i="1"/>
  <c r="O627" i="1" a="1"/>
  <c r="O627" i="1"/>
  <c r="J629" i="1" a="1"/>
  <c r="J629" i="1"/>
  <c r="K628" i="1" a="1"/>
  <c r="K628" i="1"/>
  <c r="M628" i="1" a="1"/>
  <c r="M628" i="1"/>
  <c r="G628" i="1" a="1"/>
  <c r="G628" i="1"/>
  <c r="I628" i="1" a="1"/>
  <c r="I628" i="1" s="1"/>
  <c r="I627" i="1" a="1"/>
  <c r="I627" i="1" s="1"/>
  <c r="H629" i="1" a="1"/>
  <c r="H629" i="1" s="1"/>
  <c r="F629" i="1" a="1"/>
  <c r="F629" i="1" s="1"/>
  <c r="P627" i="1" a="1"/>
  <c r="P627" i="1"/>
  <c r="M627" i="1" a="1"/>
  <c r="M627" i="1" s="1"/>
  <c r="H627" i="1" a="1"/>
  <c r="H627" i="1"/>
  <c r="N632" i="1" a="1"/>
  <c r="N632" i="1"/>
  <c r="M632" i="1" a="1"/>
  <c r="M632" i="1" s="1"/>
  <c r="N628" i="1" a="1"/>
  <c r="N628" i="1"/>
  <c r="J627" i="1" a="1"/>
  <c r="J627" i="1"/>
  <c r="O625" i="1" a="1"/>
  <c r="O625" i="1" s="1"/>
  <c r="K632" i="1" a="1"/>
  <c r="K632" i="1" s="1"/>
  <c r="K630" i="1" a="1"/>
  <c r="K630" i="1"/>
  <c r="Q627" i="1" a="1"/>
  <c r="Q627" i="1"/>
  <c r="P630" i="1" a="1"/>
  <c r="P630" i="1" s="1"/>
  <c r="G629" i="1" a="1"/>
  <c r="G629" i="1" s="1"/>
  <c r="Q625" i="1" a="1"/>
  <c r="Q625" i="1" s="1"/>
  <c r="H630" i="1" a="1"/>
  <c r="H630" i="1" s="1"/>
  <c r="O628" i="1" a="1"/>
  <c r="O628" i="1"/>
  <c r="N627" i="1" a="1"/>
  <c r="N627" i="1" s="1"/>
  <c r="F632" i="1" a="1"/>
  <c r="F632" i="1" s="1"/>
  <c r="P629" i="1" a="1"/>
  <c r="P629" i="1"/>
  <c r="I629" i="1" a="1"/>
  <c r="I629" i="1"/>
  <c r="Q628" i="1" a="1"/>
  <c r="Q628" i="1"/>
  <c r="F627" i="1" a="1"/>
  <c r="F627" i="1"/>
  <c r="J632" i="1" a="1"/>
  <c r="J632" i="1"/>
  <c r="F623" i="1" a="1"/>
  <c r="F623" i="1"/>
  <c r="I619" i="1" a="1"/>
  <c r="I619" i="1" s="1"/>
  <c r="G622" i="1" a="1"/>
  <c r="G622" i="1" s="1"/>
  <c r="P620" i="1" a="1"/>
  <c r="P620" i="1"/>
  <c r="K620" i="1" a="1"/>
  <c r="K620" i="1" s="1"/>
  <c r="F622" i="1" a="1"/>
  <c r="F622" i="1" s="1"/>
  <c r="G623" i="1" a="1"/>
  <c r="G623" i="1" s="1"/>
  <c r="J619" i="1" a="1"/>
  <c r="J619" i="1"/>
  <c r="K622" i="1" a="1"/>
  <c r="K622" i="1" s="1"/>
  <c r="Q622" i="1" a="1"/>
  <c r="Q622" i="1"/>
  <c r="N619" i="1" a="1"/>
  <c r="N619" i="1" s="1"/>
  <c r="K623" i="1" a="1"/>
  <c r="K623" i="1"/>
  <c r="J623" i="1" a="1"/>
  <c r="J623" i="1"/>
  <c r="L620" i="1" a="1"/>
  <c r="L620" i="1"/>
  <c r="I623" i="1" a="1"/>
  <c r="I623" i="1" s="1"/>
  <c r="N620" i="1" a="1"/>
  <c r="N620" i="1" s="1"/>
  <c r="G619" i="1" a="1"/>
  <c r="G619" i="1" s="1"/>
  <c r="Q619" i="1" a="1"/>
  <c r="Q619" i="1" s="1"/>
  <c r="J625" i="1" a="1"/>
  <c r="J625" i="1"/>
  <c r="P622" i="1" a="1"/>
  <c r="P622" i="1" s="1"/>
  <c r="Q618" i="1" a="1"/>
  <c r="Q618" i="1" s="1"/>
  <c r="I625" i="1" a="1"/>
  <c r="I625" i="1" s="1"/>
  <c r="H625" i="1" a="1"/>
  <c r="H625" i="1"/>
  <c r="M620" i="1" a="1"/>
  <c r="M620" i="1" s="1"/>
  <c r="G620" i="1" a="1"/>
  <c r="G620" i="1"/>
  <c r="I620" i="1" a="1"/>
  <c r="I620" i="1"/>
  <c r="G625" i="1" a="1"/>
  <c r="G625" i="1"/>
  <c r="F625" i="1" a="1"/>
  <c r="F625" i="1"/>
  <c r="L622" i="1" a="1"/>
  <c r="L622" i="1"/>
  <c r="H622" i="1" a="1"/>
  <c r="H622" i="1"/>
  <c r="M619" i="1" a="1"/>
  <c r="M619" i="1" s="1"/>
  <c r="M622" i="1" a="1"/>
  <c r="M622" i="1" s="1"/>
  <c r="H619" i="1" a="1"/>
  <c r="H619" i="1" s="1"/>
  <c r="L619" i="1" a="1"/>
  <c r="L619" i="1"/>
  <c r="O620" i="1" a="1"/>
  <c r="O620" i="1" s="1"/>
  <c r="O619" i="1" a="1"/>
  <c r="O619" i="1" s="1"/>
  <c r="H620" i="1" a="1"/>
  <c r="H620" i="1" s="1"/>
  <c r="K625" i="1" a="1"/>
  <c r="K625" i="1"/>
  <c r="F620" i="1" a="1"/>
  <c r="F620" i="1"/>
  <c r="K619" i="1" a="1"/>
  <c r="K619" i="1" s="1"/>
  <c r="N625" i="1" a="1"/>
  <c r="N625" i="1"/>
  <c r="M625" i="1" a="1"/>
  <c r="M625" i="1"/>
  <c r="L625" i="1" a="1"/>
  <c r="L625" i="1"/>
  <c r="P623" i="1" a="1"/>
  <c r="P623" i="1"/>
  <c r="J620" i="1" a="1"/>
  <c r="J620" i="1" s="1"/>
  <c r="O622" i="1" a="1"/>
  <c r="O622" i="1"/>
  <c r="J622" i="1" a="1"/>
  <c r="J622" i="1"/>
  <c r="P619" i="1" a="1"/>
  <c r="P619" i="1" s="1"/>
  <c r="N622" i="1" a="1"/>
  <c r="N622" i="1"/>
  <c r="L623" i="1" a="1"/>
  <c r="L623" i="1" s="1"/>
  <c r="Q620" i="1" a="1"/>
  <c r="Q620" i="1" s="1"/>
  <c r="H623" i="1" a="1"/>
  <c r="H623" i="1" s="1"/>
  <c r="Q623" i="1" a="1"/>
  <c r="Q623" i="1" s="1"/>
  <c r="I622" i="1" a="1"/>
  <c r="I622" i="1"/>
  <c r="F619" i="1" a="1"/>
  <c r="F619" i="1"/>
  <c r="O623" i="1" a="1"/>
  <c r="O623" i="1"/>
  <c r="N623" i="1" a="1"/>
  <c r="N623" i="1"/>
  <c r="M623" i="1" a="1"/>
  <c r="M623" i="1"/>
  <c r="O617" i="1" a="1"/>
  <c r="O617" i="1" s="1"/>
  <c r="I617" i="1" a="1"/>
  <c r="I617" i="1"/>
  <c r="L617" i="1" a="1"/>
  <c r="L617" i="1"/>
  <c r="H617" i="1" a="1"/>
  <c r="H617" i="1"/>
  <c r="Q610" i="1" a="1"/>
  <c r="Q610" i="1"/>
  <c r="L610" i="1" a="1"/>
  <c r="L610" i="1"/>
  <c r="P618" i="1" a="1"/>
  <c r="P618" i="1" s="1"/>
  <c r="F617" i="1" a="1"/>
  <c r="F617" i="1" s="1"/>
  <c r="K610" i="1" a="1"/>
  <c r="K610" i="1" s="1"/>
  <c r="O618" i="1" a="1"/>
  <c r="O618" i="1"/>
  <c r="N618" i="1" a="1"/>
  <c r="N618" i="1" s="1"/>
  <c r="G618" i="1" a="1"/>
  <c r="G618" i="1"/>
  <c r="M618" i="1" a="1"/>
  <c r="M618" i="1"/>
  <c r="L618" i="1" a="1"/>
  <c r="L618" i="1"/>
  <c r="I618" i="1" a="1"/>
  <c r="I618" i="1" s="1"/>
  <c r="K618" i="1" a="1"/>
  <c r="K618" i="1"/>
  <c r="H618" i="1" a="1"/>
  <c r="H618" i="1"/>
  <c r="F618" i="1" a="1"/>
  <c r="F618" i="1" s="1"/>
  <c r="K617" i="1" a="1"/>
  <c r="K617" i="1" s="1"/>
  <c r="G617" i="1" a="1"/>
  <c r="G617" i="1"/>
  <c r="M610" i="1" a="1"/>
  <c r="M610" i="1"/>
  <c r="P610" i="1" a="1"/>
  <c r="P610" i="1" s="1"/>
  <c r="M617" i="1" a="1"/>
  <c r="M617" i="1" s="1"/>
  <c r="J610" i="1" a="1"/>
  <c r="J610" i="1" s="1"/>
  <c r="J618" i="1" a="1"/>
  <c r="J618" i="1"/>
  <c r="Q617" i="1" a="1"/>
  <c r="Q617" i="1"/>
  <c r="P617" i="1" a="1"/>
  <c r="P617" i="1"/>
  <c r="N617" i="1" a="1"/>
  <c r="N617" i="1"/>
  <c r="J617" i="1" a="1"/>
  <c r="J617" i="1" s="1"/>
  <c r="O610" i="1" a="1"/>
  <c r="O610" i="1"/>
  <c r="N610" i="1" a="1"/>
  <c r="N610" i="1"/>
  <c r="I610" i="1" a="1"/>
  <c r="I610" i="1" s="1"/>
  <c r="H610" i="1" a="1"/>
  <c r="H610" i="1"/>
  <c r="G610" i="1" a="1"/>
  <c r="G610" i="1" s="1"/>
  <c r="N609" i="1" a="1"/>
  <c r="N609" i="1" s="1"/>
  <c r="F610" i="1" a="1"/>
  <c r="F610" i="1"/>
  <c r="Q609" i="1" a="1"/>
  <c r="Q609" i="1" s="1"/>
  <c r="O609" i="1" a="1"/>
  <c r="O609" i="1" s="1"/>
  <c r="M609" i="1" a="1"/>
  <c r="M609" i="1"/>
  <c r="P609" i="1" a="1"/>
  <c r="P609" i="1" s="1"/>
  <c r="Q607" i="1" a="1"/>
  <c r="Q607" i="1"/>
  <c r="G609" i="1" a="1"/>
  <c r="G609" i="1"/>
  <c r="F609" i="1" a="1"/>
  <c r="F609" i="1" s="1"/>
  <c r="O607" i="1" a="1"/>
  <c r="O607" i="1"/>
  <c r="F606" i="1" a="1"/>
  <c r="F606" i="1"/>
  <c r="K606" i="1" a="1"/>
  <c r="K606" i="1"/>
  <c r="M607" i="1" a="1"/>
  <c r="M607" i="1"/>
  <c r="H607" i="1" a="1"/>
  <c r="H607" i="1" s="1"/>
  <c r="K607" i="1" a="1"/>
  <c r="K607" i="1"/>
  <c r="N607" i="1" a="1"/>
  <c r="N607" i="1" s="1"/>
  <c r="L607" i="1" a="1"/>
  <c r="L607" i="1" s="1"/>
  <c r="Q606" i="1" a="1"/>
  <c r="Q606" i="1" s="1"/>
  <c r="I607" i="1" a="1"/>
  <c r="I607" i="1" s="1"/>
  <c r="G607" i="1" a="1"/>
  <c r="G607" i="1"/>
  <c r="O606" i="1" a="1"/>
  <c r="O606" i="1"/>
  <c r="M606" i="1" a="1"/>
  <c r="M606" i="1"/>
  <c r="L606" i="1" a="1"/>
  <c r="L606" i="1" s="1"/>
  <c r="J606" i="1" a="1"/>
  <c r="J606" i="1"/>
  <c r="I606" i="1" a="1"/>
  <c r="I606" i="1"/>
  <c r="Q603" i="1" a="1"/>
  <c r="Q603" i="1"/>
  <c r="H609" i="1" a="1"/>
  <c r="H609" i="1"/>
  <c r="J607" i="1" a="1"/>
  <c r="J607" i="1" s="1"/>
  <c r="F607" i="1" a="1"/>
  <c r="F607" i="1"/>
  <c r="H606" i="1" a="1"/>
  <c r="H606" i="1"/>
  <c r="P607" i="1" a="1"/>
  <c r="P607" i="1"/>
  <c r="N606" i="1" a="1"/>
  <c r="N606" i="1"/>
  <c r="L609" i="1" a="1"/>
  <c r="L609" i="1" s="1"/>
  <c r="P606" i="1" a="1"/>
  <c r="P606" i="1"/>
  <c r="G606" i="1" a="1"/>
  <c r="G606" i="1" s="1"/>
  <c r="K609" i="1" a="1"/>
  <c r="K609" i="1" s="1"/>
  <c r="J609" i="1" a="1"/>
  <c r="J609" i="1" s="1"/>
  <c r="I609" i="1" a="1"/>
  <c r="I609" i="1" s="1"/>
  <c r="P602" i="1" a="1"/>
  <c r="P602" i="1"/>
  <c r="N595" i="1" a="1"/>
  <c r="N595" i="1"/>
  <c r="L602" i="1" a="1"/>
  <c r="L602" i="1"/>
  <c r="N602" i="1" a="1"/>
  <c r="N602" i="1"/>
  <c r="J602" i="1" a="1"/>
  <c r="J602" i="1"/>
  <c r="I602" i="1" a="1"/>
  <c r="I602" i="1"/>
  <c r="H602" i="1" a="1"/>
  <c r="H602" i="1"/>
  <c r="P596" i="1" a="1"/>
  <c r="P596" i="1" s="1"/>
  <c r="M595" i="1" a="1"/>
  <c r="M595" i="1"/>
  <c r="F596" i="1" a="1"/>
  <c r="F596" i="1" s="1"/>
  <c r="I595" i="1" a="1"/>
  <c r="I595" i="1"/>
  <c r="L595" i="1" a="1"/>
  <c r="L595" i="1"/>
  <c r="Q596" i="1" a="1"/>
  <c r="Q596" i="1" s="1"/>
  <c r="O596" i="1" a="1"/>
  <c r="O596" i="1"/>
  <c r="O595" i="1" a="1"/>
  <c r="O595" i="1" s="1"/>
  <c r="L596" i="1" a="1"/>
  <c r="L596" i="1"/>
  <c r="J595" i="1" a="1"/>
  <c r="J595" i="1"/>
  <c r="Q595" i="1" a="1"/>
  <c r="Q595" i="1"/>
  <c r="P595" i="1" a="1"/>
  <c r="P595" i="1"/>
  <c r="K596" i="1" a="1"/>
  <c r="K596" i="1"/>
  <c r="I596" i="1" a="1"/>
  <c r="I596" i="1" s="1"/>
  <c r="O602" i="1" a="1"/>
  <c r="O602" i="1" s="1"/>
  <c r="K595" i="1" a="1"/>
  <c r="K595" i="1"/>
  <c r="F602" i="1" a="1"/>
  <c r="F602" i="1"/>
  <c r="J596" i="1" a="1"/>
  <c r="J596" i="1"/>
  <c r="P603" i="1" a="1"/>
  <c r="P603" i="1" s="1"/>
  <c r="G596" i="1" a="1"/>
  <c r="G596" i="1" s="1"/>
  <c r="G602" i="1" a="1"/>
  <c r="G602" i="1" s="1"/>
  <c r="O603" i="1" a="1"/>
  <c r="O603" i="1"/>
  <c r="N603" i="1" a="1"/>
  <c r="N603" i="1" s="1"/>
  <c r="M603" i="1" a="1"/>
  <c r="M603" i="1"/>
  <c r="L603" i="1" a="1"/>
  <c r="L603" i="1"/>
  <c r="K603" i="1" a="1"/>
  <c r="K603" i="1"/>
  <c r="J603" i="1" a="1"/>
  <c r="J603" i="1"/>
  <c r="M602" i="1" a="1"/>
  <c r="M602" i="1"/>
  <c r="M596" i="1" a="1"/>
  <c r="M596" i="1"/>
  <c r="I603" i="1" a="1"/>
  <c r="I603" i="1" s="1"/>
  <c r="H603" i="1" a="1"/>
  <c r="H603" i="1" s="1"/>
  <c r="G603" i="1" a="1"/>
  <c r="G603" i="1" s="1"/>
  <c r="K602" i="1" a="1"/>
  <c r="K602" i="1"/>
  <c r="H596" i="1" a="1"/>
  <c r="H596" i="1" s="1"/>
  <c r="F603" i="1" a="1"/>
  <c r="F603" i="1" s="1"/>
  <c r="Q602" i="1" a="1"/>
  <c r="Q602" i="1" s="1"/>
  <c r="N596" i="1" a="1"/>
  <c r="N596" i="1"/>
  <c r="F589" i="1" a="1"/>
  <c r="F589" i="1" s="1"/>
  <c r="K589" i="1" a="1"/>
  <c r="K589" i="1"/>
  <c r="I589" i="1" a="1"/>
  <c r="I589" i="1"/>
  <c r="I592" i="1" a="1"/>
  <c r="I592" i="1"/>
  <c r="P593" i="1" a="1"/>
  <c r="P593" i="1"/>
  <c r="O593" i="1" a="1"/>
  <c r="O593" i="1"/>
  <c r="N593" i="1" a="1"/>
  <c r="N593" i="1"/>
  <c r="M589" i="1" a="1"/>
  <c r="M589" i="1" s="1"/>
  <c r="P588" i="1" a="1"/>
  <c r="P588" i="1"/>
  <c r="P592" i="1" a="1"/>
  <c r="P592" i="1"/>
  <c r="L593" i="1" a="1"/>
  <c r="L593" i="1" s="1"/>
  <c r="K593" i="1" a="1"/>
  <c r="K593" i="1"/>
  <c r="L589" i="1" a="1"/>
  <c r="L589" i="1"/>
  <c r="F593" i="1" a="1"/>
  <c r="F593" i="1" s="1"/>
  <c r="F592" i="1" a="1"/>
  <c r="F592" i="1"/>
  <c r="N589" i="1" a="1"/>
  <c r="N589" i="1"/>
  <c r="G592" i="1" a="1"/>
  <c r="G592" i="1"/>
  <c r="N592" i="1" a="1"/>
  <c r="N592" i="1"/>
  <c r="H592" i="1" a="1"/>
  <c r="H592" i="1"/>
  <c r="H595" i="1" a="1"/>
  <c r="H595" i="1"/>
  <c r="J589" i="1" a="1"/>
  <c r="J589" i="1"/>
  <c r="Q589" i="1" a="1"/>
  <c r="Q589" i="1"/>
  <c r="G595" i="1" a="1"/>
  <c r="G595" i="1" s="1"/>
  <c r="Q593" i="1" a="1"/>
  <c r="Q593" i="1" s="1"/>
  <c r="Q588" i="1" a="1"/>
  <c r="Q588" i="1" s="1"/>
  <c r="J593" i="1" a="1"/>
  <c r="J593" i="1" s="1"/>
  <c r="H593" i="1" a="1"/>
  <c r="H593" i="1" s="1"/>
  <c r="I593" i="1" a="1"/>
  <c r="I593" i="1" s="1"/>
  <c r="O592" i="1" a="1"/>
  <c r="O592" i="1" s="1"/>
  <c r="L592" i="1" a="1"/>
  <c r="L592" i="1"/>
  <c r="K592" i="1" a="1"/>
  <c r="K592" i="1" s="1"/>
  <c r="H589" i="1" a="1"/>
  <c r="H589" i="1"/>
  <c r="G589" i="1" a="1"/>
  <c r="G589" i="1"/>
  <c r="F595" i="1" a="1"/>
  <c r="F595" i="1"/>
  <c r="M592" i="1" a="1"/>
  <c r="M592" i="1"/>
  <c r="Q592" i="1" a="1"/>
  <c r="Q592" i="1"/>
  <c r="M593" i="1" a="1"/>
  <c r="M593" i="1"/>
  <c r="G593" i="1" a="1"/>
  <c r="G593" i="1" s="1"/>
  <c r="J592" i="1" a="1"/>
  <c r="J592" i="1" s="1"/>
  <c r="P589" i="1" a="1"/>
  <c r="P589" i="1"/>
  <c r="O589" i="1" a="1"/>
  <c r="O589" i="1"/>
  <c r="L585" i="1" a="1"/>
  <c r="L585" i="1"/>
  <c r="N584" i="1" a="1"/>
  <c r="N584" i="1"/>
  <c r="K584" i="1" a="1"/>
  <c r="K584" i="1" s="1"/>
  <c r="I585" i="1" a="1"/>
  <c r="I585" i="1"/>
  <c r="I584" i="1" a="1"/>
  <c r="I584" i="1"/>
  <c r="J588" i="1" a="1"/>
  <c r="J588" i="1"/>
  <c r="I588" i="1" a="1"/>
  <c r="I588" i="1"/>
  <c r="J585" i="1" a="1"/>
  <c r="J585" i="1"/>
  <c r="H588" i="1" a="1"/>
  <c r="H588" i="1"/>
  <c r="F585" i="1" a="1"/>
  <c r="F585" i="1"/>
  <c r="G588" i="1" a="1"/>
  <c r="G588" i="1"/>
  <c r="J584" i="1" a="1"/>
  <c r="J584" i="1" s="1"/>
  <c r="O585" i="1" a="1"/>
  <c r="O585" i="1"/>
  <c r="K585" i="1" a="1"/>
  <c r="K585" i="1" s="1"/>
  <c r="M584" i="1" a="1"/>
  <c r="M584" i="1"/>
  <c r="Q584" i="1" a="1"/>
  <c r="Q584" i="1"/>
  <c r="O584" i="1" a="1"/>
  <c r="O584" i="1"/>
  <c r="N585" i="1" a="1"/>
  <c r="N585" i="1" s="1"/>
  <c r="G585" i="1" a="1"/>
  <c r="G585" i="1"/>
  <c r="L584" i="1" a="1"/>
  <c r="L584" i="1"/>
  <c r="O588" i="1" a="1"/>
  <c r="O588" i="1"/>
  <c r="N588" i="1" a="1"/>
  <c r="N588" i="1"/>
  <c r="M588" i="1" a="1"/>
  <c r="M588" i="1"/>
  <c r="M585" i="1" a="1"/>
  <c r="M585" i="1"/>
  <c r="H585" i="1" a="1"/>
  <c r="H585" i="1"/>
  <c r="P584" i="1" a="1"/>
  <c r="P584" i="1" s="1"/>
  <c r="L588" i="1" a="1"/>
  <c r="L588" i="1" s="1"/>
  <c r="K588" i="1" a="1"/>
  <c r="K588" i="1"/>
  <c r="F588" i="1" a="1"/>
  <c r="F588" i="1"/>
  <c r="Q585" i="1" a="1"/>
  <c r="Q585" i="1"/>
  <c r="P585" i="1" a="1"/>
  <c r="P585" i="1"/>
  <c r="H584" i="1" a="1"/>
  <c r="H584" i="1"/>
  <c r="G584" i="1" a="1"/>
  <c r="G584" i="1" s="1"/>
  <c r="F584" i="1" a="1"/>
  <c r="F584" i="1"/>
  <c r="K743" i="1" a="1"/>
  <c r="K743" i="1"/>
  <c r="G743" i="1" a="1"/>
  <c r="G743" i="1"/>
  <c r="N740" i="1" a="1"/>
  <c r="N740" i="1"/>
  <c r="M743" i="1" a="1"/>
  <c r="M743" i="1" s="1"/>
  <c r="J743" i="1" a="1"/>
  <c r="J743" i="1"/>
  <c r="F743" i="1" a="1"/>
  <c r="F743" i="1" s="1"/>
  <c r="K740" i="1" a="1"/>
  <c r="K740" i="1"/>
  <c r="I740" i="1" a="1"/>
  <c r="I740" i="1"/>
  <c r="I743" i="1" a="1"/>
  <c r="I743" i="1"/>
  <c r="O740" i="1" a="1"/>
  <c r="O740" i="1"/>
  <c r="H743" i="1" a="1"/>
  <c r="H743" i="1" s="1"/>
  <c r="F740" i="1" a="1"/>
  <c r="F740" i="1"/>
  <c r="M740" i="1" a="1"/>
  <c r="M740" i="1" s="1"/>
  <c r="J740" i="1" a="1"/>
  <c r="J740" i="1"/>
  <c r="L740" i="1" a="1"/>
  <c r="L740" i="1"/>
  <c r="O743" i="1" a="1"/>
  <c r="O743" i="1"/>
  <c r="G740" i="1" a="1"/>
  <c r="G740" i="1"/>
  <c r="Q743" i="1" a="1"/>
  <c r="Q743" i="1" s="1"/>
  <c r="P743" i="1" a="1"/>
  <c r="P743" i="1"/>
  <c r="N743" i="1" a="1"/>
  <c r="N743" i="1"/>
  <c r="H740" i="1" a="1"/>
  <c r="H740" i="1" s="1"/>
  <c r="Q740" i="1" a="1"/>
  <c r="Q740" i="1"/>
  <c r="P740" i="1" a="1"/>
  <c r="P740" i="1"/>
  <c r="L743" i="1" a="1"/>
  <c r="L743" i="1" s="1"/>
  <c r="O724" i="1" a="1"/>
  <c r="O724" i="1"/>
  <c r="L724" i="1" a="1"/>
  <c r="L724" i="1"/>
  <c r="J724" i="1" a="1"/>
  <c r="J724" i="1"/>
  <c r="H727" i="1" a="1"/>
  <c r="H727" i="1"/>
  <c r="Q724" i="1" a="1"/>
  <c r="Q724" i="1" s="1"/>
  <c r="P727" i="1" a="1"/>
  <c r="P727" i="1" s="1"/>
  <c r="L727" i="1" a="1"/>
  <c r="L727" i="1"/>
  <c r="P724" i="1" a="1"/>
  <c r="P724" i="1" s="1"/>
  <c r="I724" i="1" a="1"/>
  <c r="I724" i="1"/>
  <c r="N727" i="1" a="1"/>
  <c r="N727" i="1"/>
  <c r="M726" i="1" a="1"/>
  <c r="M726" i="1" s="1"/>
  <c r="M728" i="1" s="1" a="1"/>
  <c r="M728" i="1" s="1"/>
  <c r="O727" i="1" a="1"/>
  <c r="O727" i="1" s="1"/>
  <c r="K727" i="1" a="1"/>
  <c r="K727" i="1" s="1"/>
  <c r="F727" i="1" a="1"/>
  <c r="F727" i="1"/>
  <c r="Q727" i="1" a="1"/>
  <c r="Q727" i="1"/>
  <c r="J726" i="1" a="1"/>
  <c r="J726" i="1"/>
  <c r="J728" i="1" s="1" a="1"/>
  <c r="J728" i="1" s="1"/>
  <c r="N724" i="1" a="1"/>
  <c r="N724" i="1"/>
  <c r="M727" i="1" a="1"/>
  <c r="M727" i="1"/>
  <c r="K724" i="1" a="1"/>
  <c r="K724" i="1"/>
  <c r="J727" i="1" a="1"/>
  <c r="J727" i="1" s="1"/>
  <c r="I727" i="1" a="1"/>
  <c r="I727" i="1" s="1"/>
  <c r="M724" i="1" a="1"/>
  <c r="M724" i="1"/>
  <c r="G727" i="1" a="1"/>
  <c r="G727" i="1" s="1"/>
  <c r="G720" i="1" a="1"/>
  <c r="G720" i="1"/>
  <c r="F724" i="1" a="1"/>
  <c r="F724" i="1"/>
  <c r="Q720" i="1" a="1"/>
  <c r="Q720" i="1" s="1"/>
  <c r="I718" i="1" a="1"/>
  <c r="I718" i="1"/>
  <c r="I742" i="1" s="1" a="1"/>
  <c r="I742" i="1" s="1"/>
  <c r="I744" i="1" s="1" a="1"/>
  <c r="I744" i="1" s="1"/>
  <c r="P716" i="1" a="1"/>
  <c r="P716" i="1"/>
  <c r="K720" i="1" a="1"/>
  <c r="K720" i="1"/>
  <c r="K742" i="1" s="1" a="1"/>
  <c r="K742" i="1" s="1"/>
  <c r="K744" i="1" s="1" a="1"/>
  <c r="K744" i="1" s="1"/>
  <c r="Q718" i="1" a="1"/>
  <c r="Q718" i="1"/>
  <c r="Q742" i="1" s="1" a="1"/>
  <c r="Q742" i="1" s="1"/>
  <c r="Q744" i="1" s="1" a="1"/>
  <c r="Q744" i="1" s="1"/>
  <c r="H724" i="1" a="1"/>
  <c r="H724" i="1"/>
  <c r="G724" i="1" a="1"/>
  <c r="G724" i="1"/>
  <c r="O720" i="1" a="1"/>
  <c r="O720" i="1"/>
  <c r="P718" i="1" a="1"/>
  <c r="P718" i="1" s="1"/>
  <c r="N720" i="1" a="1"/>
  <c r="N720" i="1"/>
  <c r="M718" i="1" a="1"/>
  <c r="M718" i="1"/>
  <c r="M742" i="1" s="1" a="1"/>
  <c r="M742" i="1" s="1"/>
  <c r="M744" i="1" s="1" a="1"/>
  <c r="M744" i="1" s="1"/>
  <c r="L720" i="1" a="1"/>
  <c r="L720" i="1" s="1"/>
  <c r="L716" i="1" a="1"/>
  <c r="L716" i="1"/>
  <c r="J719" i="1" a="1"/>
  <c r="J719" i="1" s="1"/>
  <c r="K719" i="1" a="1"/>
  <c r="K719" i="1"/>
  <c r="N716" i="1" a="1"/>
  <c r="N716" i="1"/>
  <c r="I719" i="1" a="1"/>
  <c r="I719" i="1"/>
  <c r="O718" i="1" a="1"/>
  <c r="O718" i="1"/>
  <c r="Q716" i="1" a="1"/>
  <c r="Q716" i="1"/>
  <c r="H718" i="1" a="1"/>
  <c r="H718" i="1" s="1"/>
  <c r="J716" i="1" a="1"/>
  <c r="J716" i="1" s="1"/>
  <c r="L719" i="1" a="1"/>
  <c r="L719" i="1"/>
  <c r="H720" i="1" a="1"/>
  <c r="H720" i="1" s="1"/>
  <c r="K716" i="1" a="1"/>
  <c r="K716" i="1"/>
  <c r="N719" i="1" a="1"/>
  <c r="N719" i="1"/>
  <c r="O719" i="1" a="1"/>
  <c r="O719" i="1"/>
  <c r="P719" i="1" a="1"/>
  <c r="P719" i="1" s="1"/>
  <c r="P720" i="1" a="1"/>
  <c r="P720" i="1"/>
  <c r="J720" i="1" a="1"/>
  <c r="J720" i="1"/>
  <c r="M720" i="1" a="1"/>
  <c r="M720" i="1" s="1"/>
  <c r="K718" i="1" a="1"/>
  <c r="K718" i="1"/>
  <c r="J718" i="1" a="1"/>
  <c r="J718" i="1"/>
  <c r="J742" i="1" s="1" a="1"/>
  <c r="J742" i="1" s="1"/>
  <c r="J744" i="1" s="1" a="1"/>
  <c r="J744" i="1" s="1"/>
  <c r="F720" i="1" a="1"/>
  <c r="F720" i="1"/>
  <c r="Q719" i="1" a="1"/>
  <c r="Q719" i="1"/>
  <c r="M719" i="1" a="1"/>
  <c r="M719" i="1"/>
  <c r="N718" i="1" a="1"/>
  <c r="N718" i="1"/>
  <c r="G719" i="1" a="1"/>
  <c r="G719" i="1" s="1"/>
  <c r="H719" i="1" a="1"/>
  <c r="H719" i="1"/>
  <c r="G718" i="1" a="1"/>
  <c r="G718" i="1"/>
  <c r="G742" i="1" s="1" a="1"/>
  <c r="G742" i="1" s="1"/>
  <c r="G744" i="1" s="1" a="1"/>
  <c r="G744" i="1" s="1"/>
  <c r="F719" i="1" a="1"/>
  <c r="F719" i="1"/>
  <c r="M716" i="1" a="1"/>
  <c r="M716" i="1"/>
  <c r="I720" i="1" a="1"/>
  <c r="I720" i="1" s="1"/>
  <c r="I726" i="1" s="1" a="1"/>
  <c r="I726" i="1" s="1"/>
  <c r="I728" i="1" s="1" a="1"/>
  <c r="I728" i="1" s="1"/>
  <c r="O716" i="1" a="1"/>
  <c r="O716" i="1" s="1"/>
  <c r="L718" i="1" a="1"/>
  <c r="L718" i="1"/>
  <c r="F718" i="1" a="1"/>
  <c r="F718" i="1"/>
  <c r="P711" i="1" a="1"/>
  <c r="P711" i="1"/>
  <c r="P709" i="1" a="1"/>
  <c r="P709" i="1"/>
  <c r="I711" i="1" a="1"/>
  <c r="I711" i="1"/>
  <c r="H709" i="1" a="1"/>
  <c r="H709" i="1" s="1"/>
  <c r="K709" i="1" a="1"/>
  <c r="K709" i="1"/>
  <c r="Q709" i="1" a="1"/>
  <c r="Q709" i="1" s="1"/>
  <c r="L711" i="1" a="1"/>
  <c r="L711" i="1"/>
  <c r="Q711" i="1" a="1"/>
  <c r="Q711" i="1"/>
  <c r="M711" i="1" a="1"/>
  <c r="M711" i="1"/>
  <c r="K711" i="1" a="1"/>
  <c r="K711" i="1"/>
  <c r="J711" i="1" a="1"/>
  <c r="J711" i="1"/>
  <c r="F711" i="1" a="1"/>
  <c r="F711" i="1" s="1"/>
  <c r="G709" i="1" a="1"/>
  <c r="G709" i="1"/>
  <c r="L709" i="1" a="1"/>
  <c r="L709" i="1" s="1"/>
  <c r="M709" i="1" a="1"/>
  <c r="M709" i="1"/>
  <c r="J709" i="1" a="1"/>
  <c r="J709" i="1"/>
  <c r="N711" i="1" a="1"/>
  <c r="N711" i="1"/>
  <c r="H711" i="1" a="1"/>
  <c r="H711" i="1"/>
  <c r="G711" i="1" a="1"/>
  <c r="G711" i="1"/>
  <c r="N709" i="1" a="1"/>
  <c r="N709" i="1" s="1"/>
  <c r="I709" i="1" a="1"/>
  <c r="I709" i="1"/>
  <c r="H716" i="1" a="1"/>
  <c r="H716" i="1" s="1"/>
  <c r="O711" i="1" a="1"/>
  <c r="O711" i="1" s="1"/>
  <c r="O709" i="1" a="1"/>
  <c r="O709" i="1"/>
  <c r="I716" i="1" a="1"/>
  <c r="I716" i="1"/>
  <c r="G716" i="1" a="1"/>
  <c r="G716" i="1"/>
  <c r="F716" i="1" a="1"/>
  <c r="F716" i="1" s="1"/>
  <c r="F709" i="1" a="1"/>
  <c r="F709" i="1"/>
  <c r="N697" i="1" a="1"/>
  <c r="N697" i="1"/>
  <c r="P697" i="1" a="1"/>
  <c r="P697" i="1"/>
  <c r="O697" i="1" a="1"/>
  <c r="O697" i="1"/>
  <c r="Q697" i="1" a="1"/>
  <c r="Q697" i="1"/>
  <c r="L697" i="1" a="1"/>
  <c r="L697" i="1"/>
  <c r="I696" i="1" a="1"/>
  <c r="I696" i="1" s="1"/>
  <c r="J697" i="1" a="1"/>
  <c r="J697" i="1" s="1"/>
  <c r="M696" i="1" a="1"/>
  <c r="M696" i="1"/>
  <c r="M688" i="1" a="1"/>
  <c r="M688" i="1" s="1"/>
  <c r="P696" i="1" a="1"/>
  <c r="P696" i="1" s="1"/>
  <c r="H697" i="1" a="1"/>
  <c r="H697" i="1"/>
  <c r="K688" i="1" a="1"/>
  <c r="K688" i="1"/>
  <c r="Q687" i="1" a="1"/>
  <c r="Q687" i="1"/>
  <c r="G697" i="1" a="1"/>
  <c r="G697" i="1"/>
  <c r="F697" i="1" a="1"/>
  <c r="F697" i="1" s="1"/>
  <c r="Q696" i="1" a="1"/>
  <c r="Q696" i="1" s="1"/>
  <c r="L696" i="1" a="1"/>
  <c r="L696" i="1"/>
  <c r="O688" i="1" a="1"/>
  <c r="O688" i="1"/>
  <c r="L688" i="1" a="1"/>
  <c r="L688" i="1"/>
  <c r="J688" i="1" a="1"/>
  <c r="J688" i="1" s="1"/>
  <c r="H688" i="1" a="1"/>
  <c r="H688" i="1"/>
  <c r="P687" i="1" a="1"/>
  <c r="P687" i="1"/>
  <c r="F696" i="1" a="1"/>
  <c r="F696" i="1"/>
  <c r="G688" i="1" a="1"/>
  <c r="G688" i="1"/>
  <c r="I697" i="1" a="1"/>
  <c r="I697" i="1"/>
  <c r="O696" i="1" a="1"/>
  <c r="O696" i="1"/>
  <c r="N696" i="1" a="1"/>
  <c r="N696" i="1"/>
  <c r="K696" i="1" a="1"/>
  <c r="K696" i="1" s="1"/>
  <c r="J696" i="1" a="1"/>
  <c r="J696" i="1"/>
  <c r="G696" i="1" a="1"/>
  <c r="G696" i="1"/>
  <c r="H696" i="1" a="1"/>
  <c r="H696" i="1" s="1"/>
  <c r="Q688" i="1" a="1"/>
  <c r="Q688" i="1"/>
  <c r="P688" i="1" a="1"/>
  <c r="P688" i="1"/>
  <c r="F688" i="1" a="1"/>
  <c r="F688" i="1" s="1"/>
  <c r="N688" i="1" a="1"/>
  <c r="N688" i="1"/>
  <c r="K697" i="1" a="1"/>
  <c r="K697" i="1"/>
  <c r="I688" i="1" a="1"/>
  <c r="I688" i="1"/>
  <c r="M697" i="1" a="1"/>
  <c r="M697" i="1" s="1"/>
  <c r="N685" i="1" a="1"/>
  <c r="N685" i="1"/>
  <c r="F685" i="1" a="1"/>
  <c r="F685" i="1" s="1"/>
  <c r="I683" i="1" a="1"/>
  <c r="I683" i="1" s="1"/>
  <c r="I687" i="1" a="1"/>
  <c r="I687" i="1"/>
  <c r="Q685" i="1" a="1"/>
  <c r="Q685" i="1"/>
  <c r="J685" i="1" a="1"/>
  <c r="J685" i="1" s="1"/>
  <c r="O685" i="1" a="1"/>
  <c r="O685" i="1"/>
  <c r="H685" i="1" a="1"/>
  <c r="H685" i="1" s="1"/>
  <c r="L685" i="1" a="1"/>
  <c r="L685" i="1"/>
  <c r="K685" i="1" a="1"/>
  <c r="K685" i="1" s="1"/>
  <c r="I685" i="1" a="1"/>
  <c r="I685" i="1"/>
  <c r="K682" i="1" a="1"/>
  <c r="K682" i="1"/>
  <c r="M683" i="1" a="1"/>
  <c r="M683" i="1"/>
  <c r="L683" i="1" a="1"/>
  <c r="L683" i="1" s="1"/>
  <c r="G683" i="1" a="1"/>
  <c r="G683" i="1"/>
  <c r="J682" i="1" a="1"/>
  <c r="J682" i="1"/>
  <c r="G685" i="1" a="1"/>
  <c r="G685" i="1"/>
  <c r="M682" i="1" a="1"/>
  <c r="M682" i="1"/>
  <c r="Q683" i="1" a="1"/>
  <c r="Q683" i="1" s="1"/>
  <c r="Q682" i="1" a="1"/>
  <c r="Q682" i="1"/>
  <c r="H682" i="1" a="1"/>
  <c r="H682" i="1"/>
  <c r="P683" i="1" a="1"/>
  <c r="P683" i="1"/>
  <c r="K683" i="1" a="1"/>
  <c r="K683" i="1" s="1"/>
  <c r="J683" i="1" a="1"/>
  <c r="J683" i="1" s="1"/>
  <c r="O687" i="1" a="1"/>
  <c r="O687" i="1"/>
  <c r="N687" i="1" a="1"/>
  <c r="N687" i="1"/>
  <c r="L687" i="1" a="1"/>
  <c r="L687" i="1"/>
  <c r="N683" i="1" a="1"/>
  <c r="N683" i="1"/>
  <c r="P682" i="1" a="1"/>
  <c r="P682" i="1"/>
  <c r="H683" i="1" a="1"/>
  <c r="H683" i="1"/>
  <c r="I682" i="1" a="1"/>
  <c r="I682" i="1" s="1"/>
  <c r="M687" i="1" a="1"/>
  <c r="M687" i="1"/>
  <c r="K687" i="1" a="1"/>
  <c r="K687" i="1" s="1"/>
  <c r="H687" i="1" a="1"/>
  <c r="H687" i="1"/>
  <c r="G687" i="1" a="1"/>
  <c r="G687" i="1" s="1"/>
  <c r="F687" i="1" a="1"/>
  <c r="F687" i="1" s="1"/>
  <c r="F683" i="1" a="1"/>
  <c r="F683" i="1"/>
  <c r="L682" i="1" a="1"/>
  <c r="L682" i="1" s="1"/>
  <c r="O682" i="1" a="1"/>
  <c r="O682" i="1"/>
  <c r="G682" i="1" a="1"/>
  <c r="G682" i="1"/>
  <c r="F682" i="1" a="1"/>
  <c r="F682" i="1"/>
  <c r="O683" i="1" a="1"/>
  <c r="O683" i="1"/>
  <c r="P685" i="1" a="1"/>
  <c r="P685" i="1"/>
  <c r="M685" i="1" a="1"/>
  <c r="M685" i="1" s="1"/>
  <c r="N682" i="1" a="1"/>
  <c r="N682" i="1" s="1"/>
  <c r="J687" i="1" a="1"/>
  <c r="J687" i="1"/>
  <c r="J681" i="1" a="1"/>
  <c r="J681" i="1"/>
  <c r="I681" i="1" a="1"/>
  <c r="I681" i="1" s="1"/>
  <c r="H681" i="1" a="1"/>
  <c r="H681" i="1"/>
  <c r="G681" i="1" a="1"/>
  <c r="G681" i="1"/>
  <c r="Q681" i="1" a="1"/>
  <c r="Q681" i="1" s="1"/>
  <c r="P681" i="1" a="1"/>
  <c r="P681" i="1" s="1"/>
  <c r="O681" i="1" a="1"/>
  <c r="O681" i="1"/>
  <c r="N681" i="1" a="1"/>
  <c r="N681" i="1"/>
  <c r="F681" i="1" a="1"/>
  <c r="F681" i="1"/>
  <c r="M681" i="1" a="1"/>
  <c r="M681" i="1"/>
  <c r="L681" i="1" a="1"/>
  <c r="L681" i="1"/>
  <c r="K681" i="1" a="1"/>
  <c r="K681" i="1"/>
  <c r="N1709" i="1" a="1"/>
  <c r="N1709" i="1"/>
  <c r="L1709" i="1" a="1"/>
  <c r="L1709" i="1"/>
  <c r="P1709" i="1" a="1"/>
  <c r="P1709" i="1"/>
  <c r="O1709" i="1" a="1"/>
  <c r="O1709" i="1" s="1"/>
  <c r="K1709" i="1" a="1"/>
  <c r="K1709" i="1"/>
  <c r="Q1709" i="1" a="1"/>
  <c r="Q1709" i="1" s="1"/>
  <c r="M1709" i="1" a="1"/>
  <c r="M1709" i="1" s="1"/>
  <c r="J1709" i="1" a="1"/>
  <c r="J1709" i="1" s="1"/>
  <c r="G1709" i="1" a="1"/>
  <c r="G1709" i="1" s="1"/>
  <c r="G1708" i="1" a="1"/>
  <c r="G1708" i="1"/>
  <c r="M1708" i="1" a="1"/>
  <c r="M1708" i="1"/>
  <c r="F1709" i="1" a="1"/>
  <c r="F1709" i="1"/>
  <c r="L1708" i="1" a="1"/>
  <c r="L1708" i="1"/>
  <c r="O1708" i="1" a="1"/>
  <c r="O1708" i="1"/>
  <c r="Q1708" i="1" a="1"/>
  <c r="Q1708" i="1"/>
  <c r="P1708" i="1" a="1"/>
  <c r="P1708" i="1" s="1"/>
  <c r="N1708" i="1" a="1"/>
  <c r="N1708" i="1"/>
  <c r="H1708" i="1" a="1"/>
  <c r="H1708" i="1"/>
  <c r="I1708" i="1" a="1"/>
  <c r="I1708" i="1" s="1"/>
  <c r="J1708" i="1" a="1"/>
  <c r="J1708" i="1"/>
  <c r="F1708" i="1" a="1"/>
  <c r="F1708" i="1"/>
  <c r="I1709" i="1" a="1"/>
  <c r="I1709" i="1" s="1"/>
  <c r="H1709" i="1" a="1"/>
  <c r="H1709" i="1"/>
  <c r="K1708" i="1" a="1"/>
  <c r="K1708" i="1" s="1"/>
  <c r="M31" i="1" a="1"/>
  <c r="M31" i="1"/>
  <c r="L31" i="1" a="1"/>
  <c r="L31" i="1"/>
  <c r="J30" i="1" a="1"/>
  <c r="J30" i="1"/>
  <c r="J31" i="1" a="1"/>
  <c r="J31" i="1"/>
  <c r="I30" i="1" a="1"/>
  <c r="I30" i="1"/>
  <c r="N31" i="1" a="1"/>
  <c r="N31" i="1"/>
  <c r="N30" i="1" a="1"/>
  <c r="N30" i="1"/>
  <c r="F31" i="1" a="1"/>
  <c r="F31" i="1" s="1"/>
  <c r="O31" i="1" a="1"/>
  <c r="O31" i="1"/>
  <c r="I31" i="1" a="1"/>
  <c r="I31" i="1" s="1"/>
  <c r="H31" i="1" a="1"/>
  <c r="H31" i="1" s="1"/>
  <c r="G30" i="1" a="1"/>
  <c r="G30" i="1"/>
  <c r="G31" i="1" a="1"/>
  <c r="G31" i="1"/>
  <c r="F30" i="1" a="1"/>
  <c r="F30" i="1"/>
  <c r="Q31" i="1" a="1"/>
  <c r="Q31" i="1"/>
  <c r="P31" i="1" a="1"/>
  <c r="P31" i="1"/>
  <c r="K31" i="1" a="1"/>
  <c r="K31" i="1"/>
  <c r="K30" i="1" a="1"/>
  <c r="K30" i="1"/>
  <c r="G2331" i="1" a="1"/>
  <c r="G2331" i="1"/>
  <c r="I2329" i="1" a="1"/>
  <c r="I2329" i="1" s="1"/>
  <c r="G2329" i="1" a="1"/>
  <c r="G2329" i="1"/>
  <c r="N2328" i="1" a="1"/>
  <c r="N2328" i="1"/>
  <c r="M2330" i="1" a="1"/>
  <c r="M2330" i="1"/>
  <c r="J2332" i="1" a="1"/>
  <c r="J2332" i="1" s="1"/>
  <c r="H2332" i="1" a="1"/>
  <c r="H2332" i="1"/>
  <c r="F2332" i="1" a="1"/>
  <c r="F2332" i="1"/>
  <c r="K2328" i="1" a="1"/>
  <c r="K2328" i="1"/>
  <c r="M2329" i="1" a="1"/>
  <c r="M2329" i="1"/>
  <c r="I2331" i="1" a="1"/>
  <c r="I2331" i="1"/>
  <c r="F2330" i="1" a="1"/>
  <c r="F2330" i="1"/>
  <c r="Q2328" i="1" a="1"/>
  <c r="Q2328" i="1"/>
  <c r="F2331" i="1" a="1"/>
  <c r="F2331" i="1"/>
  <c r="M2331" i="1" a="1"/>
  <c r="M2331" i="1"/>
  <c r="J2331" i="1" a="1"/>
  <c r="J2331" i="1" s="1"/>
  <c r="H2331" i="1" a="1"/>
  <c r="H2331" i="1"/>
  <c r="P2330" i="1" a="1"/>
  <c r="P2330" i="1" s="1"/>
  <c r="N2329" i="1" a="1"/>
  <c r="N2329" i="1" s="1"/>
  <c r="L2329" i="1" a="1"/>
  <c r="L2329" i="1" s="1"/>
  <c r="Q2330" i="1" a="1"/>
  <c r="Q2330" i="1"/>
  <c r="J2330" i="1" a="1"/>
  <c r="J2330" i="1" s="1"/>
  <c r="J2329" i="1" a="1"/>
  <c r="J2329" i="1"/>
  <c r="H2330" i="1" a="1"/>
  <c r="H2330" i="1"/>
  <c r="G2332" i="1" a="1"/>
  <c r="G2332" i="1"/>
  <c r="K2330" i="1" a="1"/>
  <c r="K2330" i="1"/>
  <c r="P2328" i="1" a="1"/>
  <c r="P2328" i="1"/>
  <c r="Q2331" i="1" a="1"/>
  <c r="Q2331" i="1"/>
  <c r="P2331" i="1" a="1"/>
  <c r="P2331" i="1" s="1"/>
  <c r="L2331" i="1" a="1"/>
  <c r="L2331" i="1" s="1"/>
  <c r="N2331" i="1" a="1"/>
  <c r="N2331" i="1" s="1"/>
  <c r="K2331" i="1" a="1"/>
  <c r="K2331" i="1"/>
  <c r="P2329" i="1" a="1"/>
  <c r="P2329" i="1" s="1"/>
  <c r="I2330" i="1" a="1"/>
  <c r="I2330" i="1"/>
  <c r="H2329" i="1" a="1"/>
  <c r="H2329" i="1"/>
  <c r="F2329" i="1" a="1"/>
  <c r="F2329" i="1" s="1"/>
  <c r="O2329" i="1" a="1"/>
  <c r="O2329" i="1"/>
  <c r="O2330" i="1" a="1"/>
  <c r="O2330" i="1"/>
  <c r="K2329" i="1" a="1"/>
  <c r="K2329" i="1"/>
  <c r="J2328" i="1" a="1"/>
  <c r="J2328" i="1"/>
  <c r="I2328" i="1" a="1"/>
  <c r="I2328" i="1"/>
  <c r="O2328" i="1" a="1"/>
  <c r="O2328" i="1"/>
  <c r="N2330" i="1" a="1"/>
  <c r="N2330" i="1"/>
  <c r="G2330" i="1" a="1"/>
  <c r="G2330" i="1" s="1"/>
  <c r="M2328" i="1" a="1"/>
  <c r="M2328" i="1"/>
  <c r="L2328" i="1" a="1"/>
  <c r="L2328" i="1"/>
  <c r="Q2329" i="1" a="1"/>
  <c r="Q2329" i="1"/>
  <c r="L2330" i="1" a="1"/>
  <c r="L2330" i="1" s="1"/>
  <c r="K2332" i="1" a="1"/>
  <c r="K2332" i="1" s="1"/>
  <c r="I2332" i="1" a="1"/>
  <c r="I2332" i="1" s="1"/>
  <c r="O2331" i="1" a="1"/>
  <c r="O2331" i="1"/>
  <c r="L2325" i="1" a="1"/>
  <c r="L2325" i="1" s="1"/>
  <c r="H2323" i="1" a="1"/>
  <c r="H2323" i="1"/>
  <c r="H2322" i="1" s="1" a="1"/>
  <c r="H2322" i="1" s="1"/>
  <c r="K2327" i="1" a="1"/>
  <c r="K2327" i="1"/>
  <c r="F2327" i="1" a="1"/>
  <c r="F2327" i="1"/>
  <c r="K2326" i="1" a="1"/>
  <c r="K2326" i="1"/>
  <c r="I2326" i="1" a="1"/>
  <c r="I2326" i="1" s="1"/>
  <c r="N2325" i="1" a="1"/>
  <c r="N2325" i="1" s="1"/>
  <c r="G2325" i="1" a="1"/>
  <c r="G2325" i="1"/>
  <c r="Q2323" i="1" a="1"/>
  <c r="Q2323" i="1"/>
  <c r="Q2322" i="1" s="1" a="1"/>
  <c r="Q2322" i="1" s="1"/>
  <c r="K2323" i="1" a="1"/>
  <c r="K2323" i="1"/>
  <c r="K2322" i="1" s="1" a="1"/>
  <c r="K2322" i="1" s="1"/>
  <c r="H2326" i="1" a="1"/>
  <c r="H2326" i="1"/>
  <c r="Q2325" i="1" a="1"/>
  <c r="Q2325" i="1"/>
  <c r="O2325" i="1" a="1"/>
  <c r="O2325" i="1"/>
  <c r="P2323" i="1" a="1"/>
  <c r="P2323" i="1" s="1"/>
  <c r="P2322" i="1" s="1" a="1"/>
  <c r="P2322" i="1" s="1"/>
  <c r="O2326" i="1" a="1"/>
  <c r="O2326" i="1"/>
  <c r="P2326" i="1" a="1"/>
  <c r="P2326" i="1"/>
  <c r="L2327" i="1" a="1"/>
  <c r="L2327" i="1"/>
  <c r="F2326" i="1" a="1"/>
  <c r="F2326" i="1"/>
  <c r="G2328" i="1" a="1"/>
  <c r="G2328" i="1"/>
  <c r="N2326" i="1" a="1"/>
  <c r="N2326" i="1"/>
  <c r="P2325" i="1" a="1"/>
  <c r="P2325" i="1" s="1"/>
  <c r="L2326" i="1" a="1"/>
  <c r="L2326" i="1"/>
  <c r="M2325" i="1" a="1"/>
  <c r="M2325" i="1"/>
  <c r="O2322" i="1" a="1"/>
  <c r="O2322" i="1"/>
  <c r="F2328" i="1" a="1"/>
  <c r="F2328" i="1" s="1"/>
  <c r="H2327" i="1" a="1"/>
  <c r="H2327" i="1" s="1"/>
  <c r="F2323" i="1" a="1"/>
  <c r="F2323" i="1" s="1"/>
  <c r="M2326" i="1" a="1"/>
  <c r="M2326" i="1"/>
  <c r="J2325" i="1" a="1"/>
  <c r="J2325" i="1" s="1"/>
  <c r="J2323" i="1" a="1"/>
  <c r="J2323" i="1"/>
  <c r="G2327" i="1" a="1"/>
  <c r="G2327" i="1"/>
  <c r="K2325" i="1" a="1"/>
  <c r="K2325" i="1"/>
  <c r="H2328" i="1" a="1"/>
  <c r="H2328" i="1"/>
  <c r="N2323" i="1" a="1"/>
  <c r="N2323" i="1" s="1"/>
  <c r="N2322" i="1" s="1" a="1"/>
  <c r="N2322" i="1" s="1"/>
  <c r="P2327" i="1" a="1"/>
  <c r="P2327" i="1"/>
  <c r="N2327" i="1" a="1"/>
  <c r="N2327" i="1"/>
  <c r="J2327" i="1" a="1"/>
  <c r="J2327" i="1" s="1"/>
  <c r="M2327" i="1" a="1"/>
  <c r="M2327" i="1"/>
  <c r="M2323" i="1" a="1"/>
  <c r="M2323" i="1" s="1"/>
  <c r="M2322" i="1" s="1" a="1"/>
  <c r="M2322" i="1" s="1"/>
  <c r="Q2326" i="1" a="1"/>
  <c r="Q2326" i="1"/>
  <c r="G2326" i="1" a="1"/>
  <c r="G2326" i="1"/>
  <c r="H2325" i="1" a="1"/>
  <c r="H2325" i="1" s="1"/>
  <c r="F2325" i="1" a="1"/>
  <c r="F2325" i="1"/>
  <c r="I2323" i="1" a="1"/>
  <c r="I2323" i="1"/>
  <c r="I2322" i="1" s="1" a="1"/>
  <c r="I2322" i="1" s="1"/>
  <c r="I2327" i="1" a="1"/>
  <c r="I2327" i="1"/>
  <c r="I2325" i="1" a="1"/>
  <c r="I2325" i="1"/>
  <c r="O2323" i="1" a="1"/>
  <c r="O2323" i="1"/>
  <c r="Q2327" i="1" a="1"/>
  <c r="Q2327" i="1" s="1"/>
  <c r="G2323" i="1" a="1"/>
  <c r="G2323" i="1"/>
  <c r="O2327" i="1" a="1"/>
  <c r="O2327" i="1"/>
  <c r="L2323" i="1" a="1"/>
  <c r="L2323" i="1" s="1"/>
  <c r="L2322" i="1" s="1" a="1"/>
  <c r="L2322" i="1" s="1"/>
  <c r="J2326" i="1" a="1"/>
  <c r="J2326" i="1"/>
  <c r="M2316" i="1" a="1"/>
  <c r="M2316" i="1" s="1"/>
  <c r="G2322" i="1" a="1"/>
  <c r="G2322" i="1" s="1"/>
  <c r="G2316" i="1" a="1"/>
  <c r="G2316" i="1"/>
  <c r="L2317" i="1" a="1"/>
  <c r="L2317" i="1" s="1"/>
  <c r="I2317" i="1" a="1"/>
  <c r="I2317" i="1"/>
  <c r="K2320" i="1" a="1"/>
  <c r="K2320" i="1"/>
  <c r="K2319" i="1" s="1" a="1"/>
  <c r="K2319" i="1" s="1"/>
  <c r="F2322" i="1" a="1"/>
  <c r="F2322" i="1"/>
  <c r="G2317" i="1" a="1"/>
  <c r="G2317" i="1" s="1"/>
  <c r="F2317" i="1" a="1"/>
  <c r="F2317" i="1"/>
  <c r="M2317" i="1" a="1"/>
  <c r="M2317" i="1"/>
  <c r="N2317" i="1" a="1"/>
  <c r="N2317" i="1" s="1"/>
  <c r="P2316" i="1" a="1"/>
  <c r="P2316" i="1"/>
  <c r="J2322" i="1" a="1"/>
  <c r="J2322" i="1"/>
  <c r="Q2314" i="1" a="1"/>
  <c r="Q2314" i="1"/>
  <c r="O2320" i="1" a="1"/>
  <c r="O2320" i="1" s="1"/>
  <c r="M2320" i="1" a="1"/>
  <c r="M2320" i="1"/>
  <c r="M2319" i="1" s="1" a="1"/>
  <c r="M2319" i="1" s="1"/>
  <c r="Q2316" i="1" a="1"/>
  <c r="Q2316" i="1"/>
  <c r="L2320" i="1" a="1"/>
  <c r="L2320" i="1"/>
  <c r="L2319" i="1" s="1" a="1"/>
  <c r="L2319" i="1" s="1"/>
  <c r="I2320" i="1" a="1"/>
  <c r="I2320" i="1"/>
  <c r="I2319" i="1" s="1" a="1"/>
  <c r="I2319" i="1" s="1"/>
  <c r="H2320" i="1" a="1"/>
  <c r="H2320" i="1"/>
  <c r="H2319" i="1" s="1" a="1"/>
  <c r="H2319" i="1" s="1"/>
  <c r="P2319" i="1" a="1"/>
  <c r="P2319" i="1"/>
  <c r="F2320" i="1" a="1"/>
  <c r="F2320" i="1" s="1"/>
  <c r="F2319" i="1" s="1" a="1"/>
  <c r="F2319" i="1" s="1"/>
  <c r="G2319" i="1" a="1"/>
  <c r="G2319" i="1" s="1"/>
  <c r="K2316" i="1" a="1"/>
  <c r="K2316" i="1" s="1"/>
  <c r="K2317" i="1" a="1"/>
  <c r="K2317" i="1"/>
  <c r="F2316" i="1" a="1"/>
  <c r="F2316" i="1" s="1"/>
  <c r="O2317" i="1" a="1"/>
  <c r="O2317" i="1"/>
  <c r="L2316" i="1" a="1"/>
  <c r="L2316" i="1"/>
  <c r="N2316" i="1" a="1"/>
  <c r="N2316" i="1"/>
  <c r="Q2317" i="1" a="1"/>
  <c r="Q2317" i="1"/>
  <c r="N2320" i="1" a="1"/>
  <c r="N2320" i="1"/>
  <c r="N2319" i="1" s="1" a="1"/>
  <c r="N2319" i="1" s="1"/>
  <c r="H2317" i="1" a="1"/>
  <c r="H2317" i="1"/>
  <c r="Q2320" i="1" a="1"/>
  <c r="Q2320" i="1"/>
  <c r="Q2319" i="1" s="1" a="1"/>
  <c r="Q2319" i="1" s="1"/>
  <c r="P2320" i="1" a="1"/>
  <c r="P2320" i="1" s="1"/>
  <c r="O2316" i="1" a="1"/>
  <c r="O2316" i="1" s="1"/>
  <c r="J2317" i="1" a="1"/>
  <c r="J2317" i="1"/>
  <c r="P2317" i="1" a="1"/>
  <c r="P2317" i="1" s="1"/>
  <c r="J2316" i="1" a="1"/>
  <c r="J2316" i="1"/>
  <c r="I2316" i="1" a="1"/>
  <c r="I2316" i="1" s="1"/>
  <c r="J2320" i="1" a="1"/>
  <c r="J2320" i="1"/>
  <c r="G2320" i="1" a="1"/>
  <c r="G2320" i="1"/>
  <c r="O2319" i="1" a="1"/>
  <c r="O2319" i="1"/>
  <c r="J2319" i="1" a="1"/>
  <c r="J2319" i="1"/>
  <c r="H2316" i="1" a="1"/>
  <c r="H2316" i="1" s="1"/>
  <c r="P2314" i="1" a="1"/>
  <c r="P2314" i="1"/>
  <c r="N2314" i="1" a="1"/>
  <c r="N2314" i="1"/>
  <c r="O2314" i="1" a="1"/>
  <c r="O2314" i="1"/>
  <c r="M2314" i="1" a="1"/>
  <c r="M2314" i="1" s="1"/>
  <c r="L2314" i="1" a="1"/>
  <c r="L2314" i="1"/>
  <c r="K2314" i="1" a="1"/>
  <c r="K2314" i="1"/>
  <c r="G2314" i="1" a="1"/>
  <c r="G2314" i="1" s="1"/>
  <c r="J2314" i="1" a="1"/>
  <c r="J2314" i="1"/>
  <c r="I2314" i="1" a="1"/>
  <c r="I2314" i="1"/>
  <c r="H2314" i="1" a="1"/>
  <c r="H2314" i="1"/>
  <c r="F2314" i="1" a="1"/>
  <c r="F2314" i="1" s="1"/>
  <c r="I2338" i="1" a="1"/>
  <c r="I2338" i="1"/>
  <c r="I2339" i="1" a="1"/>
  <c r="I2339" i="1"/>
  <c r="O2340" i="1" a="1"/>
  <c r="O2340" i="1"/>
  <c r="H2339" i="1" a="1"/>
  <c r="H2339" i="1" s="1"/>
  <c r="F2338" i="1" a="1"/>
  <c r="F2338" i="1" s="1"/>
  <c r="L2338" i="1" a="1"/>
  <c r="L2338" i="1" s="1"/>
  <c r="L2340" i="1" a="1"/>
  <c r="L2340" i="1" s="1"/>
  <c r="N2338" i="1" a="1"/>
  <c r="N2338" i="1"/>
  <c r="Q2337" i="1" a="1"/>
  <c r="Q2337" i="1" s="1"/>
  <c r="J2338" i="1" a="1"/>
  <c r="J2338" i="1" s="1"/>
  <c r="M2339" i="1" a="1"/>
  <c r="M2339" i="1"/>
  <c r="P2340" i="1" a="1"/>
  <c r="P2340" i="1"/>
  <c r="J2340" i="1" a="1"/>
  <c r="J2340" i="1"/>
  <c r="M2338" i="1" a="1"/>
  <c r="M2338" i="1"/>
  <c r="H2338" i="1" a="1"/>
  <c r="H2338" i="1" s="1"/>
  <c r="Q2340" i="1" a="1"/>
  <c r="Q2340" i="1"/>
  <c r="N2340" i="1" a="1"/>
  <c r="N2340" i="1"/>
  <c r="M2340" i="1" a="1"/>
  <c r="M2340" i="1" s="1"/>
  <c r="I2340" i="1" a="1"/>
  <c r="I2340" i="1" s="1"/>
  <c r="P2337" i="1" a="1"/>
  <c r="P2337" i="1"/>
  <c r="K2339" i="1" a="1"/>
  <c r="K2339" i="1"/>
  <c r="P2339" i="1" a="1"/>
  <c r="P2339" i="1" s="1"/>
  <c r="O2339" i="1" a="1"/>
  <c r="O2339" i="1"/>
  <c r="N2339" i="1" a="1"/>
  <c r="N2339" i="1" s="1"/>
  <c r="G2339" i="1" a="1"/>
  <c r="G2339" i="1"/>
  <c r="O2338" i="1" a="1"/>
  <c r="O2338" i="1"/>
  <c r="K2340" i="1" a="1"/>
  <c r="K2340" i="1"/>
  <c r="G2338" i="1" a="1"/>
  <c r="G2338" i="1"/>
  <c r="F2340" i="1" a="1"/>
  <c r="F2340" i="1" s="1"/>
  <c r="J2339" i="1" a="1"/>
  <c r="J2339" i="1" s="1"/>
  <c r="K2338" i="1" a="1"/>
  <c r="K2338" i="1"/>
  <c r="Q2339" i="1" a="1"/>
  <c r="Q2339" i="1"/>
  <c r="P2338" i="1" a="1"/>
  <c r="P2338" i="1" s="1"/>
  <c r="Q2338" i="1" a="1"/>
  <c r="Q2338" i="1" s="1"/>
  <c r="G2340" i="1" a="1"/>
  <c r="G2340" i="1" s="1"/>
  <c r="L2339" i="1" a="1"/>
  <c r="L2339" i="1" s="1"/>
  <c r="H2340" i="1" a="1"/>
  <c r="H2340" i="1"/>
  <c r="F2339" i="1" a="1"/>
  <c r="F2339" i="1" s="1"/>
  <c r="G2334" i="1" a="1"/>
  <c r="G2334" i="1"/>
  <c r="O2333" i="1" a="1"/>
  <c r="O2333" i="1"/>
  <c r="L2332" i="1" a="1"/>
  <c r="L2332" i="1"/>
  <c r="O2337" i="1" a="1"/>
  <c r="O2337" i="1"/>
  <c r="O2335" i="1" a="1"/>
  <c r="O2335" i="1"/>
  <c r="N2337" i="1" a="1"/>
  <c r="N2337" i="1"/>
  <c r="M2337" i="1" a="1"/>
  <c r="M2337" i="1" s="1"/>
  <c r="L2337" i="1" a="1"/>
  <c r="L2337" i="1" s="1"/>
  <c r="K2337" i="1" a="1"/>
  <c r="K2337" i="1"/>
  <c r="I2337" i="1" a="1"/>
  <c r="I2337" i="1"/>
  <c r="I2335" i="1" a="1"/>
  <c r="I2335" i="1"/>
  <c r="L2335" i="1" a="1"/>
  <c r="L2335" i="1"/>
  <c r="L2334" i="1" a="1"/>
  <c r="L2334" i="1" s="1"/>
  <c r="Q2333" i="1" a="1"/>
  <c r="Q2333" i="1" s="1"/>
  <c r="O2332" i="1" a="1"/>
  <c r="O2332" i="1" s="1"/>
  <c r="H2333" i="1" a="1"/>
  <c r="H2333" i="1"/>
  <c r="M2332" i="1" a="1"/>
  <c r="M2332" i="1"/>
  <c r="I2336" i="1" a="1"/>
  <c r="I2336" i="1"/>
  <c r="F2334" i="1" a="1"/>
  <c r="F2334" i="1"/>
  <c r="F2336" i="1" a="1"/>
  <c r="F2336" i="1"/>
  <c r="G2335" i="1" a="1"/>
  <c r="G2335" i="1"/>
  <c r="H2334" i="1" a="1"/>
  <c r="H2334" i="1" s="1"/>
  <c r="K2333" i="1" a="1"/>
  <c r="K2333" i="1"/>
  <c r="K2335" i="1" a="1"/>
  <c r="K2335" i="1"/>
  <c r="J2337" i="1" a="1"/>
  <c r="J2337" i="1" s="1"/>
  <c r="P2333" i="1" a="1"/>
  <c r="P2333" i="1" s="1"/>
  <c r="H2337" i="1" a="1"/>
  <c r="H2337" i="1" s="1"/>
  <c r="Q2336" i="1" a="1"/>
  <c r="Q2336" i="1" s="1"/>
  <c r="P2336" i="1" a="1"/>
  <c r="P2336" i="1"/>
  <c r="O2336" i="1" a="1"/>
  <c r="O2336" i="1"/>
  <c r="K2336" i="1" a="1"/>
  <c r="K2336" i="1"/>
  <c r="J2335" i="1" a="1"/>
  <c r="J2335" i="1"/>
  <c r="I2333" i="1" a="1"/>
  <c r="I2333" i="1"/>
  <c r="P2334" i="1" a="1"/>
  <c r="P2334" i="1"/>
  <c r="M2333" i="1" a="1"/>
  <c r="M2333" i="1"/>
  <c r="P2332" i="1" a="1"/>
  <c r="P2332" i="1"/>
  <c r="N2336" i="1" a="1"/>
  <c r="N2336" i="1"/>
  <c r="M2336" i="1" a="1"/>
  <c r="M2336" i="1" s="1"/>
  <c r="Q2334" i="1" a="1"/>
  <c r="Q2334" i="1"/>
  <c r="L2336" i="1" a="1"/>
  <c r="L2336" i="1"/>
  <c r="M2335" i="1" a="1"/>
  <c r="M2335" i="1"/>
  <c r="N2335" i="1" a="1"/>
  <c r="N2335" i="1" s="1"/>
  <c r="J2336" i="1" a="1"/>
  <c r="J2336" i="1"/>
  <c r="H2336" i="1" a="1"/>
  <c r="H2336" i="1" s="1"/>
  <c r="N2334" i="1" a="1"/>
  <c r="N2334" i="1"/>
  <c r="M2334" i="1" a="1"/>
  <c r="M2334" i="1"/>
  <c r="P2335" i="1" a="1"/>
  <c r="P2335" i="1"/>
  <c r="N2333" i="1" a="1"/>
  <c r="N2333" i="1"/>
  <c r="K2334" i="1" a="1"/>
  <c r="K2334" i="1" s="1"/>
  <c r="I2334" i="1" a="1"/>
  <c r="I2334" i="1"/>
  <c r="L2333" i="1" a="1"/>
  <c r="L2333" i="1"/>
  <c r="F2333" i="1" a="1"/>
  <c r="F2333" i="1"/>
  <c r="J2333" i="1" a="1"/>
  <c r="J2333" i="1" s="1"/>
  <c r="O2334" i="1" a="1"/>
  <c r="O2334" i="1" s="1"/>
  <c r="Q2332" i="1" a="1"/>
  <c r="Q2332" i="1" s="1"/>
  <c r="G2333" i="1" a="1"/>
  <c r="G2333" i="1" s="1"/>
  <c r="F2337" i="1" a="1"/>
  <c r="F2337" i="1" s="1"/>
  <c r="Q2335" i="1" a="1"/>
  <c r="Q2335" i="1"/>
  <c r="F2335" i="1" a="1"/>
  <c r="F2335" i="1"/>
  <c r="N2332" i="1" a="1"/>
  <c r="N2332" i="1"/>
  <c r="G2337" i="1" a="1"/>
  <c r="G2337" i="1"/>
  <c r="J2334" i="1" a="1"/>
  <c r="J2334" i="1"/>
  <c r="G2336" i="1" a="1"/>
  <c r="G2336" i="1"/>
  <c r="H2335" i="1" a="1"/>
  <c r="H2335" i="1" s="1"/>
  <c r="F2049" i="1" a="1"/>
  <c r="F2049" i="1" s="1"/>
  <c r="J2047" i="1" a="1"/>
  <c r="J2047" i="1"/>
  <c r="P2046" i="1" a="1"/>
  <c r="P2046" i="1"/>
  <c r="N2049" i="1" a="1"/>
  <c r="N2049" i="1"/>
  <c r="N2048" i="1" a="1"/>
  <c r="N2048" i="1"/>
  <c r="I2049" i="1" a="1"/>
  <c r="I2049" i="1" s="1"/>
  <c r="G2049" i="1" a="1"/>
  <c r="G2049" i="1" s="1"/>
  <c r="H2048" i="1" a="1"/>
  <c r="H2048" i="1"/>
  <c r="G2048" i="1" a="1"/>
  <c r="G2048" i="1" s="1"/>
  <c r="I2047" i="1" a="1"/>
  <c r="I2047" i="1"/>
  <c r="M2048" i="1" a="1"/>
  <c r="M2048" i="1"/>
  <c r="F2048" i="1" a="1"/>
  <c r="F2048" i="1"/>
  <c r="M2047" i="1" a="1"/>
  <c r="M2047" i="1"/>
  <c r="H2047" i="1" a="1"/>
  <c r="H2047" i="1"/>
  <c r="F2047" i="1" a="1"/>
  <c r="F2047" i="1"/>
  <c r="M2049" i="1" a="1"/>
  <c r="M2049" i="1"/>
  <c r="J2049" i="1" a="1"/>
  <c r="J2049" i="1"/>
  <c r="O2049" i="1" a="1"/>
  <c r="O2049" i="1"/>
  <c r="K2047" i="1" a="1"/>
  <c r="K2047" i="1" s="1"/>
  <c r="G2047" i="1" a="1"/>
  <c r="G2047" i="1" s="1"/>
  <c r="L2048" i="1" a="1"/>
  <c r="L2048" i="1"/>
  <c r="P2048" i="1" a="1"/>
  <c r="P2048" i="1" s="1"/>
  <c r="L2049" i="1" a="1"/>
  <c r="L2049" i="1"/>
  <c r="K2049" i="1" a="1"/>
  <c r="K2049" i="1"/>
  <c r="O2048" i="1" a="1"/>
  <c r="O2048" i="1"/>
  <c r="O2047" i="1" a="1"/>
  <c r="O2047" i="1"/>
  <c r="P2047" i="1" a="1"/>
  <c r="P2047" i="1"/>
  <c r="N2047" i="1" a="1"/>
  <c r="N2047" i="1"/>
  <c r="Q2049" i="1" a="1"/>
  <c r="Q2049" i="1" s="1"/>
  <c r="K2048" i="1" a="1"/>
  <c r="K2048" i="1"/>
  <c r="I2048" i="1" a="1"/>
  <c r="I2048" i="1" s="1"/>
  <c r="Q2046" i="1" a="1"/>
  <c r="Q2046" i="1" s="1"/>
  <c r="O2046" i="1" a="1"/>
  <c r="O2046" i="1"/>
  <c r="J2048" i="1" a="1"/>
  <c r="J2048" i="1" s="1"/>
  <c r="L2047" i="1" a="1"/>
  <c r="L2047" i="1" s="1"/>
  <c r="Q2048" i="1" a="1"/>
  <c r="Q2048" i="1" s="1"/>
  <c r="Q2047" i="1" a="1"/>
  <c r="Q2047" i="1"/>
  <c r="P2049" i="1" a="1"/>
  <c r="P2049" i="1" s="1"/>
  <c r="H2049" i="1" a="1"/>
  <c r="H2049" i="1"/>
  <c r="N2045" i="1" a="1"/>
  <c r="N2045" i="1"/>
  <c r="I2046" i="1" a="1"/>
  <c r="I2046" i="1"/>
  <c r="I2045" i="1" a="1"/>
  <c r="I2045" i="1"/>
  <c r="H2046" i="1" a="1"/>
  <c r="H2046" i="1"/>
  <c r="F2046" i="1" a="1"/>
  <c r="F2046" i="1"/>
  <c r="K2044" i="1" a="1"/>
  <c r="K2044" i="1" s="1"/>
  <c r="H2044" i="1" a="1"/>
  <c r="H2044" i="1"/>
  <c r="G2044" i="1" a="1"/>
  <c r="G2044" i="1" s="1"/>
  <c r="L2045" i="1" a="1"/>
  <c r="L2045" i="1" s="1"/>
  <c r="P2044" i="1" a="1"/>
  <c r="P2044" i="1"/>
  <c r="O2045" i="1" a="1"/>
  <c r="O2045" i="1"/>
  <c r="Q2043" i="1" a="1"/>
  <c r="Q2043" i="1" s="1"/>
  <c r="G2046" i="1" a="1"/>
  <c r="G2046" i="1"/>
  <c r="Q2045" i="1" a="1"/>
  <c r="Q2045" i="1"/>
  <c r="P2045" i="1" a="1"/>
  <c r="P2045" i="1"/>
  <c r="K2045" i="1" a="1"/>
  <c r="K2045" i="1"/>
  <c r="M2045" i="1" a="1"/>
  <c r="M2045" i="1"/>
  <c r="G2045" i="1" a="1"/>
  <c r="G2045" i="1"/>
  <c r="J2044" i="1" a="1"/>
  <c r="J2044" i="1"/>
  <c r="L2044" i="1" a="1"/>
  <c r="L2044" i="1"/>
  <c r="N2044" i="1" a="1"/>
  <c r="N2044" i="1" s="1"/>
  <c r="M2044" i="1" a="1"/>
  <c r="M2044" i="1"/>
  <c r="F2044" i="1" a="1"/>
  <c r="F2044" i="1" s="1"/>
  <c r="O2044" i="1" a="1"/>
  <c r="O2044" i="1" s="1"/>
  <c r="F2045" i="1" a="1"/>
  <c r="F2045" i="1" s="1"/>
  <c r="H2045" i="1" a="1"/>
  <c r="H2045" i="1" s="1"/>
  <c r="I2044" i="1" a="1"/>
  <c r="I2044" i="1"/>
  <c r="N2046" i="1" a="1"/>
  <c r="N2046" i="1" s="1"/>
  <c r="M2046" i="1" a="1"/>
  <c r="M2046" i="1"/>
  <c r="Q2044" i="1" a="1"/>
  <c r="Q2044" i="1"/>
  <c r="L2046" i="1" a="1"/>
  <c r="L2046" i="1"/>
  <c r="J2045" i="1" a="1"/>
  <c r="J2045" i="1"/>
  <c r="K2046" i="1" a="1"/>
  <c r="K2046" i="1"/>
  <c r="J2046" i="1" a="1"/>
  <c r="J2046" i="1"/>
  <c r="O2043" i="1" a="1"/>
  <c r="O2043" i="1" s="1"/>
  <c r="N2043" i="1" a="1"/>
  <c r="N2043" i="1" s="1"/>
  <c r="P2043" i="1" a="1"/>
  <c r="P2043" i="1" s="1"/>
  <c r="L2043" i="1" a="1"/>
  <c r="L2043" i="1" s="1"/>
  <c r="I2043" i="1" a="1"/>
  <c r="I2043" i="1"/>
  <c r="K2043" i="1" a="1"/>
  <c r="K2043" i="1"/>
  <c r="F2043" i="1" a="1"/>
  <c r="F2043" i="1" s="1"/>
  <c r="N2042" i="1" a="1"/>
  <c r="N2042" i="1"/>
  <c r="J2043" i="1" a="1"/>
  <c r="J2043" i="1"/>
  <c r="H2043" i="1" a="1"/>
  <c r="H2043" i="1"/>
  <c r="O2042" i="1" a="1"/>
  <c r="O2042" i="1"/>
  <c r="Q2042" i="1" a="1"/>
  <c r="Q2042" i="1"/>
  <c r="P2042" i="1" a="1"/>
  <c r="P2042" i="1"/>
  <c r="G2043" i="1" a="1"/>
  <c r="G2043" i="1"/>
  <c r="M2043" i="1" a="1"/>
  <c r="M2043" i="1"/>
  <c r="L2039" i="1" a="1"/>
  <c r="L2039" i="1" s="1"/>
  <c r="P2039" i="1" a="1"/>
  <c r="P2039" i="1" s="1"/>
  <c r="J2041" i="1" a="1"/>
  <c r="J2041" i="1"/>
  <c r="F2041" i="1" a="1"/>
  <c r="F2041" i="1" s="1"/>
  <c r="Q2040" i="1" a="1"/>
  <c r="Q2040" i="1" s="1"/>
  <c r="N2040" i="1" a="1"/>
  <c r="N2040" i="1" s="1"/>
  <c r="G2040" i="1" a="1"/>
  <c r="G2040" i="1"/>
  <c r="P2038" i="1" a="1"/>
  <c r="P2038" i="1" s="1"/>
  <c r="K2038" i="1" a="1"/>
  <c r="K2038" i="1"/>
  <c r="N2038" i="1" a="1"/>
  <c r="N2038" i="1"/>
  <c r="Q2039" i="1" a="1"/>
  <c r="Q2039" i="1"/>
  <c r="F2040" i="1" a="1"/>
  <c r="F2040" i="1"/>
  <c r="K2037" i="1" a="1"/>
  <c r="K2037" i="1" s="1"/>
  <c r="J2039" i="1" a="1"/>
  <c r="J2039" i="1"/>
  <c r="I2040" i="1" a="1"/>
  <c r="I2040" i="1"/>
  <c r="I2041" i="1" a="1"/>
  <c r="I2041" i="1" s="1"/>
  <c r="G2041" i="1" a="1"/>
  <c r="G2041" i="1"/>
  <c r="G2039" i="1" a="1"/>
  <c r="G2039" i="1" s="1"/>
  <c r="P2040" i="1" a="1"/>
  <c r="P2040" i="1"/>
  <c r="M2040" i="1" a="1"/>
  <c r="M2040" i="1"/>
  <c r="L2040" i="1" a="1"/>
  <c r="L2040" i="1" s="1"/>
  <c r="J2037" i="1" a="1"/>
  <c r="J2037" i="1"/>
  <c r="J2040" i="1" a="1"/>
  <c r="J2040" i="1"/>
  <c r="H2039" i="1" a="1"/>
  <c r="H2039" i="1"/>
  <c r="I2038" i="1" a="1"/>
  <c r="I2038" i="1"/>
  <c r="H2038" i="1" a="1"/>
  <c r="H2038" i="1"/>
  <c r="M2037" i="1" a="1"/>
  <c r="M2037" i="1"/>
  <c r="G2038" i="1" a="1"/>
  <c r="G2038" i="1" s="1"/>
  <c r="N2037" i="1" a="1"/>
  <c r="N2037" i="1"/>
  <c r="H2040" i="1" a="1"/>
  <c r="H2040" i="1" s="1"/>
  <c r="I2039" i="1" a="1"/>
  <c r="I2039" i="1"/>
  <c r="F2039" i="1" a="1"/>
  <c r="F2039" i="1"/>
  <c r="M2038" i="1" a="1"/>
  <c r="M2038" i="1" s="1"/>
  <c r="O2037" i="1" a="1"/>
  <c r="O2037" i="1" s="1"/>
  <c r="O2038" i="1" a="1"/>
  <c r="O2038" i="1" s="1"/>
  <c r="O2039" i="1" a="1"/>
  <c r="O2039" i="1"/>
  <c r="J2042" i="1" a="1"/>
  <c r="J2042" i="1" s="1"/>
  <c r="M2041" i="1" a="1"/>
  <c r="M2041" i="1"/>
  <c r="I2042" i="1" a="1"/>
  <c r="I2042" i="1"/>
  <c r="N2039" i="1" a="1"/>
  <c r="N2039" i="1"/>
  <c r="Q2037" i="1" a="1"/>
  <c r="Q2037" i="1"/>
  <c r="N2041" i="1" a="1"/>
  <c r="N2041" i="1"/>
  <c r="M2039" i="1" a="1"/>
  <c r="M2039" i="1"/>
  <c r="Q2038" i="1" a="1"/>
  <c r="Q2038" i="1" s="1"/>
  <c r="P2041" i="1" a="1"/>
  <c r="P2041" i="1" s="1"/>
  <c r="L2038" i="1" a="1"/>
  <c r="L2038" i="1"/>
  <c r="J2038" i="1" a="1"/>
  <c r="J2038" i="1"/>
  <c r="L2037" i="1" a="1"/>
  <c r="L2037" i="1"/>
  <c r="P2037" i="1" a="1"/>
  <c r="P2037" i="1"/>
  <c r="K2041" i="1" a="1"/>
  <c r="K2041" i="1" s="1"/>
  <c r="G2042" i="1" a="1"/>
  <c r="G2042" i="1"/>
  <c r="K2040" i="1" a="1"/>
  <c r="K2040" i="1"/>
  <c r="Q2041" i="1" a="1"/>
  <c r="Q2041" i="1"/>
  <c r="K2039" i="1" a="1"/>
  <c r="K2039" i="1"/>
  <c r="L2041" i="1" a="1"/>
  <c r="L2041" i="1"/>
  <c r="H2041" i="1" a="1"/>
  <c r="H2041" i="1"/>
  <c r="M2042" i="1" a="1"/>
  <c r="M2042" i="1"/>
  <c r="L2042" i="1" a="1"/>
  <c r="L2042" i="1" s="1"/>
  <c r="K2042" i="1" a="1"/>
  <c r="K2042" i="1"/>
  <c r="H2042" i="1" a="1"/>
  <c r="H2042" i="1" s="1"/>
  <c r="F2042" i="1" a="1"/>
  <c r="F2042" i="1"/>
  <c r="O2041" i="1" a="1"/>
  <c r="O2041" i="1" s="1"/>
  <c r="O2040" i="1" a="1"/>
  <c r="O2040" i="1" s="1"/>
  <c r="F2038" i="1" a="1"/>
  <c r="F2038" i="1" s="1"/>
  <c r="K2034" i="1" a="1"/>
  <c r="K2034" i="1"/>
  <c r="G2034" i="1" a="1"/>
  <c r="G2034" i="1" s="1"/>
  <c r="P2036" i="1" a="1"/>
  <c r="P2036" i="1"/>
  <c r="F2037" i="1" a="1"/>
  <c r="F2037" i="1"/>
  <c r="F2036" i="1" a="1"/>
  <c r="F2036" i="1"/>
  <c r="Q2036" i="1" a="1"/>
  <c r="Q2036" i="1"/>
  <c r="O2036" i="1" a="1"/>
  <c r="O2036" i="1" s="1"/>
  <c r="N2036" i="1" a="1"/>
  <c r="N2036" i="1" s="1"/>
  <c r="M2036" i="1" a="1"/>
  <c r="M2036" i="1"/>
  <c r="O2034" i="1" a="1"/>
  <c r="O2034" i="1"/>
  <c r="O2031" i="1" a="1"/>
  <c r="O2031" i="1"/>
  <c r="L2036" i="1" a="1"/>
  <c r="L2036" i="1"/>
  <c r="J2035" i="1" a="1"/>
  <c r="J2035" i="1"/>
  <c r="K2036" i="1" a="1"/>
  <c r="K2036" i="1"/>
  <c r="J2036" i="1" a="1"/>
  <c r="J2036" i="1" s="1"/>
  <c r="G2032" i="1" a="1"/>
  <c r="G2032" i="1"/>
  <c r="Q2035" i="1" a="1"/>
  <c r="Q2035" i="1"/>
  <c r="H2032" i="1" a="1"/>
  <c r="H2032" i="1"/>
  <c r="I2036" i="1" a="1"/>
  <c r="I2036" i="1"/>
  <c r="O2035" i="1" a="1"/>
  <c r="O2035" i="1"/>
  <c r="N2034" i="1" a="1"/>
  <c r="N2034" i="1"/>
  <c r="G2035" i="1" a="1"/>
  <c r="G2035" i="1" s="1"/>
  <c r="M2032" i="1" a="1"/>
  <c r="M2032" i="1"/>
  <c r="M2031" i="1" s="1" a="1"/>
  <c r="M2031" i="1" s="1"/>
  <c r="M2035" i="1" a="1"/>
  <c r="M2035" i="1"/>
  <c r="F2035" i="1" a="1"/>
  <c r="F2035" i="1"/>
  <c r="P2034" i="1" a="1"/>
  <c r="P2034" i="1"/>
  <c r="M2034" i="1" a="1"/>
  <c r="M2034" i="1" s="1"/>
  <c r="J2032" i="1" a="1"/>
  <c r="J2032" i="1" s="1"/>
  <c r="J2031" i="1" s="1" a="1"/>
  <c r="J2031" i="1" s="1"/>
  <c r="N2032" i="1" a="1"/>
  <c r="N2032" i="1" s="1"/>
  <c r="N2031" i="1" s="1" a="1"/>
  <c r="N2031" i="1" s="1"/>
  <c r="I2032" i="1" a="1"/>
  <c r="I2032" i="1" s="1"/>
  <c r="G2036" i="1" a="1"/>
  <c r="G2036" i="1"/>
  <c r="O2032" i="1" a="1"/>
  <c r="O2032" i="1"/>
  <c r="P2035" i="1" a="1"/>
  <c r="P2035" i="1"/>
  <c r="Q2034" i="1" a="1"/>
  <c r="Q2034" i="1" s="1"/>
  <c r="Q2032" i="1" a="1"/>
  <c r="Q2032" i="1"/>
  <c r="Q2031" i="1" s="1" a="1"/>
  <c r="Q2031" i="1" s="1"/>
  <c r="L2032" i="1" a="1"/>
  <c r="L2032" i="1"/>
  <c r="L2031" i="1" a="1"/>
  <c r="L2031" i="1" s="1"/>
  <c r="H2036" i="1" a="1"/>
  <c r="H2036" i="1"/>
  <c r="I2034" i="1" a="1"/>
  <c r="I2034" i="1" s="1"/>
  <c r="N2035" i="1" a="1"/>
  <c r="N2035" i="1"/>
  <c r="L2035" i="1" a="1"/>
  <c r="L2035" i="1"/>
  <c r="J2034" i="1" a="1"/>
  <c r="J2034" i="1"/>
  <c r="H2034" i="1" a="1"/>
  <c r="H2034" i="1"/>
  <c r="F2034" i="1" a="1"/>
  <c r="F2034" i="1"/>
  <c r="P2032" i="1" a="1"/>
  <c r="P2032" i="1"/>
  <c r="F2032" i="1" a="1"/>
  <c r="F2032" i="1"/>
  <c r="F2031" i="1" s="1" a="1"/>
  <c r="F2031" i="1" s="1"/>
  <c r="H2037" i="1" a="1"/>
  <c r="H2037" i="1" s="1"/>
  <c r="K2035" i="1" a="1"/>
  <c r="K2035" i="1"/>
  <c r="H2035" i="1" a="1"/>
  <c r="H2035" i="1" s="1"/>
  <c r="L2034" i="1" a="1"/>
  <c r="L2034" i="1" s="1"/>
  <c r="K2032" i="1" a="1"/>
  <c r="K2032" i="1"/>
  <c r="K2031" i="1" s="1" a="1"/>
  <c r="K2031" i="1" s="1"/>
  <c r="P2031" i="1" a="1"/>
  <c r="P2031" i="1" s="1"/>
  <c r="I2037" i="1" a="1"/>
  <c r="I2037" i="1" s="1"/>
  <c r="G2037" i="1" a="1"/>
  <c r="G2037" i="1" s="1"/>
  <c r="I2035" i="1" a="1"/>
  <c r="I2035" i="1"/>
  <c r="F2029" i="1" a="1"/>
  <c r="F2029" i="1" s="1"/>
  <c r="I2029" i="1" a="1"/>
  <c r="I2029" i="1"/>
  <c r="L2029" i="1" a="1"/>
  <c r="L2029" i="1"/>
  <c r="K2029" i="1" a="1"/>
  <c r="K2029" i="1" s="1"/>
  <c r="M2029" i="1" a="1"/>
  <c r="M2029" i="1" s="1"/>
  <c r="M2028" i="1" s="1" a="1"/>
  <c r="M2028" i="1" s="1"/>
  <c r="I2031" i="1" a="1"/>
  <c r="I2031" i="1" s="1"/>
  <c r="H2031" i="1" a="1"/>
  <c r="H2031" i="1"/>
  <c r="G2031" i="1" a="1"/>
  <c r="G2031" i="1"/>
  <c r="O2029" i="1" a="1"/>
  <c r="O2029" i="1" s="1"/>
  <c r="O2028" i="1" s="1" a="1"/>
  <c r="O2028" i="1" s="1"/>
  <c r="N2029" i="1" a="1"/>
  <c r="N2029" i="1"/>
  <c r="N2028" i="1" s="1" a="1"/>
  <c r="N2028" i="1" s="1"/>
  <c r="J2029" i="1" a="1"/>
  <c r="J2029" i="1"/>
  <c r="H2029" i="1" a="1"/>
  <c r="H2029" i="1" s="1"/>
  <c r="H2028" i="1" s="1" a="1"/>
  <c r="H2028" i="1" s="1"/>
  <c r="G2029" i="1" a="1"/>
  <c r="G2029" i="1"/>
  <c r="Q2029" i="1" a="1"/>
  <c r="Q2029" i="1" s="1"/>
  <c r="Q2028" i="1" s="1" a="1"/>
  <c r="Q2028" i="1" s="1"/>
  <c r="P2029" i="1" a="1"/>
  <c r="P2029" i="1"/>
  <c r="P2028" i="1" s="1" a="1"/>
  <c r="P2028" i="1" s="1"/>
  <c r="O2026" i="1" a="1"/>
  <c r="O2026" i="1"/>
  <c r="N2023" i="1" a="1"/>
  <c r="N2023" i="1"/>
  <c r="F2028" i="1" a="1"/>
  <c r="F2028" i="1"/>
  <c r="Q2026" i="1" a="1"/>
  <c r="Q2026" i="1"/>
  <c r="I2026" i="1" a="1"/>
  <c r="I2026" i="1" s="1"/>
  <c r="M2025" i="1" a="1"/>
  <c r="M2025" i="1" s="1"/>
  <c r="I2023" i="1" a="1"/>
  <c r="I2023" i="1" s="1"/>
  <c r="O2023" i="1" a="1"/>
  <c r="O2023" i="1" s="1"/>
  <c r="P2023" i="1" a="1"/>
  <c r="P2023" i="1"/>
  <c r="J2025" i="1" a="1"/>
  <c r="J2025" i="1" s="1"/>
  <c r="K2023" i="1" a="1"/>
  <c r="K2023" i="1"/>
  <c r="L2026" i="1" a="1"/>
  <c r="L2026" i="1"/>
  <c r="H2026" i="1" a="1"/>
  <c r="H2026" i="1" s="1"/>
  <c r="I2025" i="1" a="1"/>
  <c r="I2025" i="1"/>
  <c r="G2023" i="1" a="1"/>
  <c r="G2023" i="1"/>
  <c r="F2023" i="1" a="1"/>
  <c r="F2023" i="1" s="1"/>
  <c r="I2028" i="1" a="1"/>
  <c r="I2028" i="1" s="1"/>
  <c r="M2026" i="1" a="1"/>
  <c r="M2026" i="1"/>
  <c r="G2025" i="1" a="1"/>
  <c r="G2025" i="1"/>
  <c r="L2025" i="1" a="1"/>
  <c r="L2025" i="1"/>
  <c r="G2026" i="1" a="1"/>
  <c r="G2026" i="1"/>
  <c r="K2025" i="1" a="1"/>
  <c r="K2025" i="1" s="1"/>
  <c r="Q2025" i="1" a="1"/>
  <c r="Q2025" i="1"/>
  <c r="F2025" i="1" a="1"/>
  <c r="F2025" i="1"/>
  <c r="L2023" i="1" a="1"/>
  <c r="L2023" i="1"/>
  <c r="J2026" i="1" a="1"/>
  <c r="J2026" i="1" s="1"/>
  <c r="P2026" i="1" a="1"/>
  <c r="P2026" i="1"/>
  <c r="K2026" i="1" a="1"/>
  <c r="K2026" i="1"/>
  <c r="J2023" i="1" a="1"/>
  <c r="J2023" i="1" s="1"/>
  <c r="G2028" i="1" a="1"/>
  <c r="G2028" i="1"/>
  <c r="N2026" i="1" a="1"/>
  <c r="N2026" i="1" s="1"/>
  <c r="F2026" i="1" a="1"/>
  <c r="F2026" i="1" s="1"/>
  <c r="H2023" i="1" a="1"/>
  <c r="H2023" i="1"/>
  <c r="M2023" i="1" a="1"/>
  <c r="M2023" i="1" s="1"/>
  <c r="P2025" i="1" a="1"/>
  <c r="P2025" i="1" s="1"/>
  <c r="O2025" i="1" a="1"/>
  <c r="O2025" i="1" s="1"/>
  <c r="N2025" i="1" a="1"/>
  <c r="N2025" i="1"/>
  <c r="Q2023" i="1" a="1"/>
  <c r="Q2023" i="1" s="1"/>
  <c r="H2025" i="1" a="1"/>
  <c r="H2025" i="1" s="1"/>
  <c r="L2028" i="1" a="1"/>
  <c r="L2028" i="1"/>
  <c r="K2028" i="1" a="1"/>
  <c r="K2028" i="1"/>
  <c r="J2028" i="1" a="1"/>
  <c r="J2028" i="1"/>
  <c r="Q19" i="1"/>
  <c r="Q18" i="1" s="1"/>
  <c r="P19" i="1"/>
  <c r="P18" i="1" s="1"/>
  <c r="O19" i="1"/>
  <c r="O18" i="1" s="1"/>
  <c r="N19" i="1"/>
  <c r="N18" i="1" s="1"/>
  <c r="M19" i="1"/>
  <c r="M18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F19" i="1"/>
  <c r="G18" i="1"/>
  <c r="F18" i="1"/>
  <c r="N284" i="1" a="1"/>
  <c r="N284" i="1"/>
  <c r="N283" i="1" s="1"/>
  <c r="M284" i="1" a="1"/>
  <c r="M284" i="1"/>
  <c r="M283" i="1" s="1"/>
  <c r="M382" i="1" s="1"/>
  <c r="M513" i="1" s="1"/>
  <c r="J284" i="1" a="1"/>
  <c r="J284" i="1"/>
  <c r="J283" i="1" s="1"/>
  <c r="J382" i="1" s="1"/>
  <c r="J513" i="1" s="1"/>
  <c r="H284" i="1" a="1"/>
  <c r="H284" i="1" s="1"/>
  <c r="Q275" i="1" a="1"/>
  <c r="Q275" i="1" s="1"/>
  <c r="I275" i="1" a="1"/>
  <c r="I275" i="1"/>
  <c r="I274" i="1" s="1"/>
  <c r="I363" i="1" s="1"/>
  <c r="I504" i="1" s="1"/>
  <c r="P275" i="1" a="1"/>
  <c r="P275" i="1" s="1"/>
  <c r="P274" i="1" s="1"/>
  <c r="I284" i="1" a="1"/>
  <c r="I284" i="1" s="1"/>
  <c r="I283" i="1" s="1"/>
  <c r="I382" i="1" s="1"/>
  <c r="I513" i="1" s="1"/>
  <c r="F284" i="1" a="1"/>
  <c r="F284" i="1" s="1"/>
  <c r="L275" i="1" a="1"/>
  <c r="L275" i="1"/>
  <c r="H275" i="1" a="1"/>
  <c r="H275" i="1" s="1"/>
  <c r="H274" i="1" s="1"/>
  <c r="H363" i="1" s="1"/>
  <c r="H504" i="1" s="1"/>
  <c r="G275" i="1" a="1"/>
  <c r="G275" i="1" s="1"/>
  <c r="G274" i="1" s="1"/>
  <c r="G363" i="1" s="1"/>
  <c r="G504" i="1" s="1"/>
  <c r="L284" i="1" a="1"/>
  <c r="L284" i="1"/>
  <c r="J275" i="1" a="1"/>
  <c r="J275" i="1"/>
  <c r="J274" i="1" s="1"/>
  <c r="F275" i="1" a="1"/>
  <c r="F275" i="1"/>
  <c r="F274" i="1" s="1"/>
  <c r="N275" i="1" a="1"/>
  <c r="N275" i="1"/>
  <c r="N274" i="1" s="1"/>
  <c r="K284" i="1" a="1"/>
  <c r="K284" i="1"/>
  <c r="K283" i="1" s="1"/>
  <c r="K382" i="1" s="1"/>
  <c r="K513" i="1" s="1"/>
  <c r="M275" i="1" a="1"/>
  <c r="M275" i="1" s="1"/>
  <c r="Q284" i="1" a="1"/>
  <c r="Q284" i="1" s="1"/>
  <c r="Q283" i="1" s="1"/>
  <c r="Q382" i="1" s="1"/>
  <c r="Q513" i="1" s="1"/>
  <c r="P284" i="1" a="1"/>
  <c r="P284" i="1" s="1"/>
  <c r="P283" i="1" s="1"/>
  <c r="P382" i="1" s="1"/>
  <c r="P513" i="1" s="1"/>
  <c r="O275" i="1" a="1"/>
  <c r="O275" i="1"/>
  <c r="O274" i="1" s="1"/>
  <c r="G284" i="1" a="1"/>
  <c r="G284" i="1"/>
  <c r="G383" i="1" s="1"/>
  <c r="G514" i="1" s="1"/>
  <c r="K275" i="1" a="1"/>
  <c r="K275" i="1"/>
  <c r="K274" i="1" s="1"/>
  <c r="O284" i="1" a="1"/>
  <c r="O284" i="1" s="1"/>
  <c r="O283" i="1" s="1"/>
  <c r="O382" i="1" s="1"/>
  <c r="O513" i="1" s="1"/>
  <c r="Q242" i="1" a="1"/>
  <c r="Q242" i="1"/>
  <c r="Q241" i="1" s="1"/>
  <c r="K242" i="1" a="1"/>
  <c r="K242" i="1" s="1"/>
  <c r="J242" i="1" a="1"/>
  <c r="J242" i="1"/>
  <c r="G242" i="1" a="1"/>
  <c r="G242" i="1"/>
  <c r="N242" i="1" a="1"/>
  <c r="N242" i="1"/>
  <c r="N241" i="1" s="1"/>
  <c r="M242" i="1" a="1"/>
  <c r="M242" i="1"/>
  <c r="M317" i="1" s="1"/>
  <c r="M472" i="1" s="1"/>
  <c r="L242" i="1" a="1"/>
  <c r="L242" i="1" s="1"/>
  <c r="L241" i="1" s="1"/>
  <c r="L316" i="1" s="1"/>
  <c r="L471" i="1" s="1"/>
  <c r="I242" i="1" a="1"/>
  <c r="I242" i="1"/>
  <c r="I241" i="1" s="1"/>
  <c r="H242" i="1" a="1"/>
  <c r="H242" i="1" s="1"/>
  <c r="H241" i="1" s="1"/>
  <c r="H316" i="1" s="1"/>
  <c r="H471" i="1" s="1"/>
  <c r="P242" i="1" a="1"/>
  <c r="P242" i="1"/>
  <c r="F242" i="1" a="1"/>
  <c r="F242" i="1" s="1"/>
  <c r="F241" i="1" s="1"/>
  <c r="O242" i="1" a="1"/>
  <c r="O242" i="1" s="1"/>
  <c r="O317" i="1" s="1"/>
  <c r="O472" i="1" s="1"/>
  <c r="N199" i="1" a="1"/>
  <c r="N199" i="1" s="1"/>
  <c r="N362" i="1" s="1"/>
  <c r="N429" i="1" s="1"/>
  <c r="M199" i="1" a="1"/>
  <c r="M199" i="1" s="1"/>
  <c r="I199" i="1" a="1"/>
  <c r="I199" i="1"/>
  <c r="F199" i="1" a="1"/>
  <c r="F199" i="1" s="1"/>
  <c r="H199" i="1" a="1"/>
  <c r="H199" i="1"/>
  <c r="G199" i="1" a="1"/>
  <c r="G199" i="1"/>
  <c r="L199" i="1" a="1"/>
  <c r="L199" i="1"/>
  <c r="P199" i="1" a="1"/>
  <c r="P199" i="1"/>
  <c r="P198" i="1" s="1"/>
  <c r="J199" i="1" a="1"/>
  <c r="J199" i="1"/>
  <c r="K199" i="1" a="1"/>
  <c r="K199" i="1" s="1"/>
  <c r="O199" i="1" a="1"/>
  <c r="O199" i="1" s="1"/>
  <c r="Q199" i="1" a="1"/>
  <c r="Q199" i="1"/>
  <c r="O141" i="1" a="1"/>
  <c r="O141" i="1"/>
  <c r="N141" i="1" a="1"/>
  <c r="N141" i="1"/>
  <c r="K140" i="1"/>
  <c r="P139" i="1" a="1"/>
  <c r="P139" i="1" s="1"/>
  <c r="K141" i="1" a="1"/>
  <c r="K141" i="1" s="1"/>
  <c r="I141" i="1" a="1"/>
  <c r="I141" i="1" s="1"/>
  <c r="M139" i="1" a="1"/>
  <c r="M139" i="1"/>
  <c r="G140" i="1" a="1"/>
  <c r="G140" i="1"/>
  <c r="F140" i="1" a="1"/>
  <c r="F140" i="1"/>
  <c r="H140" i="1" a="1"/>
  <c r="H140" i="1" s="1"/>
  <c r="L141" i="1" a="1"/>
  <c r="L141" i="1"/>
  <c r="J139" i="1" a="1"/>
  <c r="J139" i="1" s="1"/>
  <c r="M141" i="1" a="1"/>
  <c r="M141" i="1" s="1"/>
  <c r="Q141" i="1" a="1"/>
  <c r="Q141" i="1" s="1"/>
  <c r="Q139" i="1" a="1"/>
  <c r="Q139" i="1"/>
  <c r="O139" i="1" a="1"/>
  <c r="O139" i="1"/>
  <c r="P141" i="1" a="1"/>
  <c r="P141" i="1"/>
  <c r="H141" i="1" a="1"/>
  <c r="H141" i="1"/>
  <c r="K139" i="1" a="1"/>
  <c r="K139" i="1" s="1"/>
  <c r="N139" i="1" a="1"/>
  <c r="N139" i="1"/>
  <c r="H139" i="1" a="1"/>
  <c r="H139" i="1"/>
  <c r="G139" i="1" a="1"/>
  <c r="G139" i="1" s="1"/>
  <c r="Q138" i="1" a="1"/>
  <c r="Q138" i="1"/>
  <c r="H138" i="1" a="1"/>
  <c r="H138" i="1" s="1"/>
  <c r="G138" i="1" a="1"/>
  <c r="G138" i="1" s="1"/>
  <c r="F138" i="1" a="1"/>
  <c r="F138" i="1" s="1"/>
  <c r="M62" i="1" a="1"/>
  <c r="M62" i="1" s="1"/>
  <c r="O61" i="1" a="1"/>
  <c r="O61" i="1"/>
  <c r="Q61" i="1" a="1"/>
  <c r="Q61" i="1"/>
  <c r="I62" i="1" a="1"/>
  <c r="I62" i="1"/>
  <c r="J61" i="1" a="1"/>
  <c r="J61" i="1"/>
  <c r="F62" i="1" a="1"/>
  <c r="F62" i="1"/>
  <c r="N62" i="1" a="1"/>
  <c r="N62" i="1"/>
  <c r="L62" i="1" a="1"/>
  <c r="L62" i="1" s="1"/>
  <c r="N61" i="1" a="1"/>
  <c r="N61" i="1" s="1"/>
  <c r="H62" i="1" a="1"/>
  <c r="H62" i="1"/>
  <c r="L60" i="1" a="1"/>
  <c r="L60" i="1" s="1"/>
  <c r="K60" i="1" a="1"/>
  <c r="K60" i="1"/>
  <c r="G60" i="1" a="1"/>
  <c r="G60" i="1"/>
  <c r="Q62" i="1" a="1"/>
  <c r="Q62" i="1" s="1"/>
  <c r="I60" i="1" a="1"/>
  <c r="I60" i="1" s="1"/>
  <c r="M61" i="1" a="1"/>
  <c r="M61" i="1"/>
  <c r="L61" i="1" a="1"/>
  <c r="L61" i="1" s="1"/>
  <c r="F60" i="1" a="1"/>
  <c r="F60" i="1"/>
  <c r="K61" i="1" a="1"/>
  <c r="K61" i="1"/>
  <c r="J60" i="1" a="1"/>
  <c r="J60" i="1"/>
  <c r="F61" i="1" a="1"/>
  <c r="F61" i="1"/>
  <c r="G61" i="1" a="1"/>
  <c r="G61" i="1" s="1"/>
  <c r="P60" i="1" a="1"/>
  <c r="P60" i="1"/>
  <c r="P61" i="1" a="1"/>
  <c r="P61" i="1"/>
  <c r="I61" i="1" a="1"/>
  <c r="I61" i="1"/>
  <c r="H61" i="1" a="1"/>
  <c r="H61" i="1" s="1"/>
  <c r="G62" i="1" a="1"/>
  <c r="G62" i="1" s="1"/>
  <c r="H60" i="1" a="1"/>
  <c r="H60" i="1" s="1"/>
  <c r="K62" i="1" a="1"/>
  <c r="K62" i="1"/>
  <c r="M60" i="1" a="1"/>
  <c r="M60" i="1" s="1"/>
  <c r="Q60" i="1" a="1"/>
  <c r="Q60" i="1"/>
  <c r="O62" i="1" a="1"/>
  <c r="O62" i="1"/>
  <c r="J62" i="1" a="1"/>
  <c r="J62" i="1"/>
  <c r="P62" i="1" a="1"/>
  <c r="P62" i="1"/>
  <c r="O60" i="1" a="1"/>
  <c r="O60" i="1"/>
  <c r="N60" i="1" a="1"/>
  <c r="N60" i="1"/>
  <c r="Q54" i="1" a="1"/>
  <c r="Q54" i="1"/>
  <c r="P59" i="1" a="1"/>
  <c r="P59" i="1"/>
  <c r="O59" i="1" a="1"/>
  <c r="O59" i="1" s="1"/>
  <c r="N59" i="1" a="1"/>
  <c r="N59" i="1" s="1"/>
  <c r="O55" i="1" a="1"/>
  <c r="O55" i="1"/>
  <c r="G55" i="1" a="1"/>
  <c r="G55" i="1" s="1"/>
  <c r="L55" i="1" a="1"/>
  <c r="L55" i="1" s="1"/>
  <c r="Q59" i="1" a="1"/>
  <c r="Q59" i="1" s="1"/>
  <c r="M59" i="1" a="1"/>
  <c r="M59" i="1"/>
  <c r="K59" i="1" a="1"/>
  <c r="K59" i="1" s="1"/>
  <c r="G59" i="1" a="1"/>
  <c r="G59" i="1"/>
  <c r="L59" i="1" a="1"/>
  <c r="L59" i="1"/>
  <c r="I59" i="1" a="1"/>
  <c r="I59" i="1"/>
  <c r="I55" i="1" a="1"/>
  <c r="I55" i="1"/>
  <c r="N54" i="1" a="1"/>
  <c r="N54" i="1" s="1"/>
  <c r="K55" i="1" a="1"/>
  <c r="K55" i="1" s="1"/>
  <c r="F59" i="1" a="1"/>
  <c r="F59" i="1"/>
  <c r="N55" i="1" a="1"/>
  <c r="N55" i="1"/>
  <c r="M55" i="1" a="1"/>
  <c r="M55" i="1" s="1"/>
  <c r="F55" i="1" a="1"/>
  <c r="F55" i="1" s="1"/>
  <c r="P54" i="1" a="1"/>
  <c r="P54" i="1"/>
  <c r="K54" i="1" a="1"/>
  <c r="K54" i="1"/>
  <c r="O54" i="1" a="1"/>
  <c r="O54" i="1" s="1"/>
  <c r="J54" i="1" a="1"/>
  <c r="J54" i="1"/>
  <c r="L54" i="1" a="1"/>
  <c r="L54" i="1"/>
  <c r="J59" i="1" a="1"/>
  <c r="J59" i="1"/>
  <c r="H59" i="1" a="1"/>
  <c r="H59" i="1"/>
  <c r="J55" i="1" a="1"/>
  <c r="J55" i="1"/>
  <c r="Q55" i="1" a="1"/>
  <c r="Q55" i="1"/>
  <c r="M54" i="1" a="1"/>
  <c r="M54" i="1" s="1"/>
  <c r="P55" i="1" a="1"/>
  <c r="P55" i="1" s="1"/>
  <c r="H55" i="1" a="1"/>
  <c r="H55" i="1"/>
  <c r="J52" i="1" a="1"/>
  <c r="J52" i="1"/>
  <c r="P52" i="1" a="1"/>
  <c r="P52" i="1" s="1"/>
  <c r="L52" i="1" a="1"/>
  <c r="L52" i="1"/>
  <c r="F54" i="1" a="1"/>
  <c r="F54" i="1" s="1"/>
  <c r="G53" i="1" a="1"/>
  <c r="G53" i="1" s="1"/>
  <c r="I52" i="1" a="1"/>
  <c r="I52" i="1"/>
  <c r="O52" i="1" a="1"/>
  <c r="O52" i="1" s="1"/>
  <c r="I54" i="1" a="1"/>
  <c r="I54" i="1"/>
  <c r="H54" i="1" a="1"/>
  <c r="H54" i="1"/>
  <c r="G54" i="1" a="1"/>
  <c r="G54" i="1"/>
  <c r="Q53" i="1" a="1"/>
  <c r="Q53" i="1"/>
  <c r="P53" i="1" a="1"/>
  <c r="P53" i="1"/>
  <c r="M53" i="1" a="1"/>
  <c r="M53" i="1"/>
  <c r="O53" i="1" a="1"/>
  <c r="O53" i="1" s="1"/>
  <c r="F53" i="1" a="1"/>
  <c r="F53" i="1" s="1"/>
  <c r="N53" i="1" a="1"/>
  <c r="N53" i="1" s="1"/>
  <c r="J53" i="1" a="1"/>
  <c r="J53" i="1" s="1"/>
  <c r="M52" i="1" a="1"/>
  <c r="M52" i="1"/>
  <c r="G52" i="1" a="1"/>
  <c r="G52" i="1"/>
  <c r="F52" i="1" a="1"/>
  <c r="F52" i="1" s="1"/>
  <c r="Q52" i="1" a="1"/>
  <c r="Q52" i="1"/>
  <c r="L53" i="1" a="1"/>
  <c r="L53" i="1"/>
  <c r="K53" i="1" a="1"/>
  <c r="K53" i="1"/>
  <c r="I53" i="1" a="1"/>
  <c r="I53" i="1"/>
  <c r="H53" i="1" a="1"/>
  <c r="H53" i="1"/>
  <c r="N52" i="1" a="1"/>
  <c r="N52" i="1"/>
  <c r="K52" i="1" a="1"/>
  <c r="K52" i="1"/>
  <c r="H52" i="1" a="1"/>
  <c r="H52" i="1"/>
  <c r="L14" i="1" a="1"/>
  <c r="L14" i="1" s="1"/>
  <c r="M15" i="1" a="1"/>
  <c r="M15" i="1" s="1"/>
  <c r="I15" i="1" a="1"/>
  <c r="I15" i="1"/>
  <c r="O14" i="1" a="1"/>
  <c r="O14" i="1" s="1"/>
  <c r="K14" i="1" a="1"/>
  <c r="K14" i="1" s="1"/>
  <c r="G14" i="1" a="1"/>
  <c r="G14" i="1" s="1"/>
  <c r="Q13" i="1" a="1"/>
  <c r="Q13" i="1"/>
  <c r="J13" i="1" a="1"/>
  <c r="J13" i="1" s="1"/>
  <c r="P13" i="1" a="1"/>
  <c r="P13" i="1"/>
  <c r="N15" i="1" a="1"/>
  <c r="N15" i="1"/>
  <c r="L15" i="1" a="1"/>
  <c r="L15" i="1"/>
  <c r="Q15" i="1" a="1"/>
  <c r="Q15" i="1"/>
  <c r="K15" i="1" a="1"/>
  <c r="K15" i="1"/>
  <c r="H15" i="1" a="1"/>
  <c r="H15" i="1"/>
  <c r="M14" i="1" a="1"/>
  <c r="M14" i="1" s="1"/>
  <c r="I14" i="1" a="1"/>
  <c r="I14" i="1" s="1"/>
  <c r="F14" i="1" a="1"/>
  <c r="F14" i="1" s="1"/>
  <c r="K13" i="1" a="1"/>
  <c r="K13" i="1"/>
  <c r="O15" i="1" a="1"/>
  <c r="O15" i="1"/>
  <c r="N14" i="1" a="1"/>
  <c r="N14" i="1"/>
  <c r="J14" i="1" a="1"/>
  <c r="J14" i="1" s="1"/>
  <c r="H14" i="1" a="1"/>
  <c r="H14" i="1"/>
  <c r="G15" i="1" a="1"/>
  <c r="G15" i="1"/>
  <c r="F15" i="1" a="1"/>
  <c r="F15" i="1"/>
  <c r="O13" i="1" a="1"/>
  <c r="O13" i="1"/>
  <c r="M13" i="1" a="1"/>
  <c r="M13" i="1"/>
  <c r="Q14" i="1" a="1"/>
  <c r="Q14" i="1"/>
  <c r="L13" i="1" a="1"/>
  <c r="L13" i="1" s="1"/>
  <c r="N13" i="1" a="1"/>
  <c r="N13" i="1"/>
  <c r="J15" i="1" a="1"/>
  <c r="J15" i="1" s="1"/>
  <c r="P15" i="1" a="1"/>
  <c r="P15" i="1"/>
  <c r="P14" i="1" a="1"/>
  <c r="P14" i="1" s="1"/>
  <c r="H13" i="1" a="1"/>
  <c r="H13" i="1"/>
  <c r="G13" i="1" a="1"/>
  <c r="G13" i="1" s="1"/>
  <c r="F13" i="1" a="1"/>
  <c r="F13" i="1" s="1"/>
  <c r="I13" i="1" a="1"/>
  <c r="I13" i="1"/>
  <c r="J6" i="1" a="1"/>
  <c r="J6" i="1"/>
  <c r="I6" i="1" a="1"/>
  <c r="I6" i="1"/>
  <c r="G6" i="1" a="1"/>
  <c r="G6" i="1"/>
  <c r="H6" i="1" a="1"/>
  <c r="H6" i="1"/>
  <c r="M4" i="1" a="1"/>
  <c r="M4" i="1"/>
  <c r="I5" i="1" a="1"/>
  <c r="I5" i="1" s="1"/>
  <c r="F5" i="1" a="1"/>
  <c r="F5" i="1"/>
  <c r="N4" i="1" a="1"/>
  <c r="N4" i="1" s="1"/>
  <c r="J4" i="1" a="1"/>
  <c r="J4" i="1"/>
  <c r="I7" i="1" a="1"/>
  <c r="I7" i="1"/>
  <c r="H7" i="1" a="1"/>
  <c r="H7" i="1"/>
  <c r="G7" i="1" a="1"/>
  <c r="G7" i="1" s="1"/>
  <c r="P6" i="1" a="1"/>
  <c r="P6" i="1"/>
  <c r="H5" i="1" a="1"/>
  <c r="H5" i="1" s="1"/>
  <c r="O6" i="1" a="1"/>
  <c r="O6" i="1"/>
  <c r="O5" i="1" a="1"/>
  <c r="O5" i="1"/>
  <c r="N6" i="1" a="1"/>
  <c r="N6" i="1"/>
  <c r="M6" i="1" a="1"/>
  <c r="M6" i="1"/>
  <c r="F6" i="1" a="1"/>
  <c r="F6" i="1"/>
  <c r="K5" i="1" a="1"/>
  <c r="K5" i="1"/>
  <c r="I4" i="1" a="1"/>
  <c r="I4" i="1" s="1"/>
  <c r="G4" i="1" a="1"/>
  <c r="G4" i="1" s="1"/>
  <c r="J5" i="1" a="1"/>
  <c r="J5" i="1"/>
  <c r="K6" i="1" a="1"/>
  <c r="K6" i="1"/>
  <c r="G5" i="1" a="1"/>
  <c r="G5" i="1"/>
  <c r="Q5" i="1" a="1"/>
  <c r="Q5" i="1"/>
  <c r="M5" i="1" a="1"/>
  <c r="M5" i="1" s="1"/>
  <c r="P4" i="1" a="1"/>
  <c r="P4" i="1" s="1"/>
  <c r="P5" i="1" a="1"/>
  <c r="P5" i="1"/>
  <c r="H4" i="1" a="1"/>
  <c r="H4" i="1"/>
  <c r="F4" i="1" a="1"/>
  <c r="F4" i="1"/>
  <c r="Q6" i="1" a="1"/>
  <c r="Q6" i="1"/>
  <c r="N5" i="1" a="1"/>
  <c r="N5" i="1"/>
  <c r="Q4" i="1" a="1"/>
  <c r="Q4" i="1"/>
  <c r="K4" i="1" a="1"/>
  <c r="K4" i="1"/>
  <c r="O4" i="1" a="1"/>
  <c r="O4" i="1" s="1"/>
  <c r="L4" i="1" a="1"/>
  <c r="L4" i="1" s="1"/>
  <c r="F7" i="1" a="1"/>
  <c r="F7" i="1"/>
  <c r="L6" i="1" a="1"/>
  <c r="L6" i="1"/>
  <c r="L5" i="1" a="1"/>
  <c r="L5" i="1"/>
  <c r="N56" i="1" a="1"/>
  <c r="N56" i="1"/>
  <c r="M56" i="1" a="1"/>
  <c r="M56" i="1"/>
  <c r="G56" i="1" a="1"/>
  <c r="G56" i="1" s="1"/>
  <c r="P56" i="1" a="1"/>
  <c r="P56" i="1"/>
  <c r="H56" i="1" a="1"/>
  <c r="H56" i="1"/>
  <c r="F56" i="1" a="1"/>
  <c r="F56" i="1"/>
  <c r="I56" i="1" a="1"/>
  <c r="I56" i="1"/>
  <c r="Q56" i="1" a="1"/>
  <c r="Q56" i="1"/>
  <c r="O56" i="1" a="1"/>
  <c r="O56" i="1"/>
  <c r="L56" i="1" a="1"/>
  <c r="L56" i="1" s="1"/>
  <c r="K56" i="1" a="1"/>
  <c r="K56" i="1"/>
  <c r="J56" i="1" a="1"/>
  <c r="J56" i="1" s="1"/>
  <c r="P50" i="1" a="1"/>
  <c r="P50" i="1" s="1"/>
  <c r="O50" i="1" a="1"/>
  <c r="O50" i="1"/>
  <c r="H50" i="1" a="1"/>
  <c r="H50" i="1"/>
  <c r="J50" i="1" a="1"/>
  <c r="J50" i="1" s="1"/>
  <c r="L50" i="1" a="1"/>
  <c r="L50" i="1" s="1"/>
  <c r="G50" i="1" a="1"/>
  <c r="G50" i="1"/>
  <c r="K50" i="1" a="1"/>
  <c r="K50" i="1"/>
  <c r="Q50" i="1" a="1"/>
  <c r="Q50" i="1"/>
  <c r="N50" i="1" a="1"/>
  <c r="N50" i="1"/>
  <c r="M50" i="1" a="1"/>
  <c r="M50" i="1"/>
  <c r="F50" i="1" a="1"/>
  <c r="F50" i="1"/>
  <c r="I50" i="1" a="1"/>
  <c r="I50" i="1" s="1"/>
  <c r="G44" i="1" a="1"/>
  <c r="G44" i="1"/>
  <c r="F45" i="1" a="1"/>
  <c r="F45" i="1"/>
  <c r="J44" i="1" a="1"/>
  <c r="J44" i="1"/>
  <c r="Q45" i="1" a="1"/>
  <c r="Q45" i="1"/>
  <c r="P45" i="1" a="1"/>
  <c r="P45" i="1"/>
  <c r="O45" i="1" a="1"/>
  <c r="O45" i="1"/>
  <c r="I43" i="1" a="1"/>
  <c r="I43" i="1"/>
  <c r="K43" i="1" a="1"/>
  <c r="K43" i="1" s="1"/>
  <c r="N45" i="1" a="1"/>
  <c r="N45" i="1"/>
  <c r="L45" i="1" a="1"/>
  <c r="L45" i="1"/>
  <c r="K45" i="1" a="1"/>
  <c r="K45" i="1"/>
  <c r="J45" i="1" a="1"/>
  <c r="J45" i="1"/>
  <c r="I45" i="1" a="1"/>
  <c r="I45" i="1"/>
  <c r="H43" i="1" a="1"/>
  <c r="H43" i="1" s="1"/>
  <c r="G45" i="1" a="1"/>
  <c r="G45" i="1" s="1"/>
  <c r="P44" i="1" a="1"/>
  <c r="P44" i="1"/>
  <c r="P43" i="1" a="1"/>
  <c r="P43" i="1"/>
  <c r="M43" i="1" a="1"/>
  <c r="M43" i="1"/>
  <c r="O44" i="1" a="1"/>
  <c r="O44" i="1"/>
  <c r="G43" i="1" a="1"/>
  <c r="G43" i="1"/>
  <c r="N44" i="1" a="1"/>
  <c r="N44" i="1" s="1"/>
  <c r="M44" i="1" a="1"/>
  <c r="M44" i="1" s="1"/>
  <c r="F43" i="1" a="1"/>
  <c r="F43" i="1"/>
  <c r="I44" i="1" a="1"/>
  <c r="I44" i="1"/>
  <c r="L43" i="1" a="1"/>
  <c r="L43" i="1"/>
  <c r="O43" i="1" a="1"/>
  <c r="O43" i="1"/>
  <c r="K44" i="1" a="1"/>
  <c r="K44" i="1"/>
  <c r="N43" i="1" a="1"/>
  <c r="N43" i="1" s="1"/>
  <c r="H45" i="1" a="1"/>
  <c r="H45" i="1"/>
  <c r="H44" i="1" a="1"/>
  <c r="H44" i="1"/>
  <c r="F44" i="1" a="1"/>
  <c r="F44" i="1"/>
  <c r="J43" i="1" a="1"/>
  <c r="J43" i="1"/>
  <c r="Q43" i="1" a="1"/>
  <c r="Q43" i="1"/>
  <c r="M45" i="1" a="1"/>
  <c r="M45" i="1" s="1"/>
  <c r="L44" i="1" a="1"/>
  <c r="L44" i="1" s="1"/>
  <c r="Q44" i="1" a="1"/>
  <c r="Q44" i="1"/>
  <c r="L28" i="1" a="1"/>
  <c r="L28" i="1" s="1"/>
  <c r="F28" i="1" a="1"/>
  <c r="F28" i="1"/>
  <c r="N28" i="1" a="1"/>
  <c r="N28" i="1"/>
  <c r="H28" i="1" a="1"/>
  <c r="H28" i="1"/>
  <c r="O28" i="1" a="1"/>
  <c r="O28" i="1"/>
  <c r="J28" i="1" a="1"/>
  <c r="J28" i="1" s="1"/>
  <c r="G28" i="1" a="1"/>
  <c r="G28" i="1"/>
  <c r="P28" i="1" a="1"/>
  <c r="P28" i="1"/>
  <c r="I28" i="1" a="1"/>
  <c r="I28" i="1"/>
  <c r="Q28" i="1" a="1"/>
  <c r="Q28" i="1"/>
  <c r="K28" i="1" a="1"/>
  <c r="K28" i="1"/>
  <c r="M28" i="1" a="1"/>
  <c r="M28" i="1"/>
  <c r="G26" i="1" a="1"/>
  <c r="G26" i="1" s="1"/>
  <c r="O25" i="1" a="1"/>
  <c r="O25" i="1" s="1"/>
  <c r="K26" i="1" a="1"/>
  <c r="K26" i="1" s="1"/>
  <c r="M26" i="1" a="1"/>
  <c r="M26" i="1"/>
  <c r="P26" i="1" a="1"/>
  <c r="P26" i="1"/>
  <c r="H27" i="1" a="1"/>
  <c r="H27" i="1"/>
  <c r="O27" i="1" a="1"/>
  <c r="O27" i="1"/>
  <c r="I27" i="1" a="1"/>
  <c r="I27" i="1" s="1"/>
  <c r="Q26" i="1" a="1"/>
  <c r="Q26" i="1"/>
  <c r="L26" i="1" a="1"/>
  <c r="L26" i="1"/>
  <c r="Q27" i="1" a="1"/>
  <c r="Q27" i="1"/>
  <c r="L27" i="1" a="1"/>
  <c r="L27" i="1" s="1"/>
  <c r="J27" i="1" a="1"/>
  <c r="J27" i="1" s="1"/>
  <c r="H26" i="1" a="1"/>
  <c r="H26" i="1"/>
  <c r="Q25" i="1" a="1"/>
  <c r="Q25" i="1"/>
  <c r="P27" i="1" a="1"/>
  <c r="P27" i="1"/>
  <c r="N27" i="1" a="1"/>
  <c r="N27" i="1"/>
  <c r="M27" i="1" a="1"/>
  <c r="M27" i="1" s="1"/>
  <c r="G27" i="1" a="1"/>
  <c r="G27" i="1"/>
  <c r="F26" i="1" a="1"/>
  <c r="F26" i="1"/>
  <c r="M25" i="1" a="1"/>
  <c r="M25" i="1"/>
  <c r="N26" i="1" a="1"/>
  <c r="N26" i="1" s="1"/>
  <c r="J26" i="1" a="1"/>
  <c r="J26" i="1"/>
  <c r="L25" i="1" a="1"/>
  <c r="L25" i="1"/>
  <c r="K27" i="1" a="1"/>
  <c r="K27" i="1"/>
  <c r="I26" i="1" a="1"/>
  <c r="I26" i="1"/>
  <c r="F27" i="1" a="1"/>
  <c r="F27" i="1" s="1"/>
  <c r="O26" i="1" a="1"/>
  <c r="O26" i="1" s="1"/>
  <c r="N25" i="1" a="1"/>
  <c r="N25" i="1"/>
  <c r="P25" i="1" a="1"/>
  <c r="P25" i="1"/>
  <c r="Q24" i="1" a="1"/>
  <c r="Q24" i="1" s="1"/>
  <c r="I21" i="1" a="1"/>
  <c r="I21" i="1" s="1"/>
  <c r="G25" i="1" a="1"/>
  <c r="G25" i="1"/>
  <c r="P21" i="1" a="1"/>
  <c r="P21" i="1"/>
  <c r="F25" i="1" a="1"/>
  <c r="F25" i="1"/>
  <c r="L21" i="1" a="1"/>
  <c r="L21" i="1" s="1"/>
  <c r="J21" i="1" a="1"/>
  <c r="J21" i="1"/>
  <c r="O24" i="1" a="1"/>
  <c r="O24" i="1"/>
  <c r="N24" i="1" a="1"/>
  <c r="N24" i="1"/>
  <c r="K21" i="1" a="1"/>
  <c r="K21" i="1"/>
  <c r="K24" i="1" a="1"/>
  <c r="K24" i="1" s="1"/>
  <c r="H21" i="1" a="1"/>
  <c r="H21" i="1"/>
  <c r="H24" i="1" a="1"/>
  <c r="H24" i="1"/>
  <c r="G24" i="1" a="1"/>
  <c r="G24" i="1"/>
  <c r="Q21" i="1" a="1"/>
  <c r="Q21" i="1"/>
  <c r="G21" i="1" a="1"/>
  <c r="G21" i="1"/>
  <c r="O21" i="1" a="1"/>
  <c r="O21" i="1" s="1"/>
  <c r="M24" i="1" a="1"/>
  <c r="M24" i="1"/>
  <c r="I24" i="1" a="1"/>
  <c r="I24" i="1"/>
  <c r="N21" i="1" a="1"/>
  <c r="N21" i="1" s="1"/>
  <c r="L24" i="1" a="1"/>
  <c r="L24" i="1"/>
  <c r="M21" i="1" a="1"/>
  <c r="M21" i="1"/>
  <c r="K25" i="1" a="1"/>
  <c r="K25" i="1"/>
  <c r="P24" i="1" a="1"/>
  <c r="P24" i="1"/>
  <c r="H25" i="1" a="1"/>
  <c r="H25" i="1"/>
  <c r="J24" i="1" a="1"/>
  <c r="J24" i="1" s="1"/>
  <c r="J25" i="1" a="1"/>
  <c r="J25" i="1"/>
  <c r="I25" i="1" a="1"/>
  <c r="I25" i="1"/>
  <c r="F24" i="1" a="1"/>
  <c r="F24" i="1"/>
  <c r="J16" i="1" a="1"/>
  <c r="J16" i="1" s="1"/>
  <c r="J17" i="1" a="1"/>
  <c r="J17" i="1" s="1"/>
  <c r="Q17" i="1" a="1"/>
  <c r="Q17" i="1"/>
  <c r="P17" i="1" a="1"/>
  <c r="P17" i="1"/>
  <c r="M17" i="1" a="1"/>
  <c r="M17" i="1"/>
  <c r="Q16" i="1" a="1"/>
  <c r="Q16" i="1"/>
  <c r="M16" i="1" a="1"/>
  <c r="M16" i="1"/>
  <c r="K16" i="1" a="1"/>
  <c r="K16" i="1"/>
  <c r="I17" i="1" a="1"/>
  <c r="I17" i="1" s="1"/>
  <c r="N17" i="1" a="1"/>
  <c r="N17" i="1"/>
  <c r="L17" i="1" a="1"/>
  <c r="L17" i="1"/>
  <c r="K17" i="1" a="1"/>
  <c r="K17" i="1" s="1"/>
  <c r="G17" i="1" a="1"/>
  <c r="G17" i="1"/>
  <c r="F17" i="1" a="1"/>
  <c r="F17" i="1"/>
  <c r="P16" i="1" a="1"/>
  <c r="P16" i="1" s="1"/>
  <c r="L16" i="1" a="1"/>
  <c r="L16" i="1" s="1"/>
  <c r="G16" i="1" a="1"/>
  <c r="G16" i="1"/>
  <c r="F16" i="1" a="1"/>
  <c r="F16" i="1"/>
  <c r="O16" i="1" a="1"/>
  <c r="O16" i="1"/>
  <c r="N16" i="1" a="1"/>
  <c r="N16" i="1"/>
  <c r="F21" i="1" a="1"/>
  <c r="F21" i="1"/>
  <c r="H17" i="1" a="1"/>
  <c r="H17" i="1"/>
  <c r="I16" i="1" a="1"/>
  <c r="I16" i="1"/>
  <c r="O17" i="1" a="1"/>
  <c r="O17" i="1" s="1"/>
  <c r="H16" i="1" a="1"/>
  <c r="H16" i="1"/>
  <c r="F11" i="1" a="1"/>
  <c r="F11" i="1"/>
  <c r="P11" i="1" a="1"/>
  <c r="P11" i="1" s="1"/>
  <c r="I9" i="1" a="1"/>
  <c r="I9" i="1"/>
  <c r="N10" i="1" a="1"/>
  <c r="N10" i="1" s="1"/>
  <c r="G10" i="1" a="1"/>
  <c r="G10" i="1" s="1"/>
  <c r="Q9" i="1" a="1"/>
  <c r="Q9" i="1"/>
  <c r="K7" i="1" a="1"/>
  <c r="K7" i="1"/>
  <c r="M11" i="1" a="1"/>
  <c r="M11" i="1"/>
  <c r="N11" i="1" a="1"/>
  <c r="N11" i="1"/>
  <c r="H9" i="1" a="1"/>
  <c r="H9" i="1"/>
  <c r="F10" i="1" a="1"/>
  <c r="F10" i="1"/>
  <c r="Q11" i="1" a="1"/>
  <c r="Q11" i="1"/>
  <c r="O9" i="1" a="1"/>
  <c r="O9" i="1"/>
  <c r="K9" i="1" a="1"/>
  <c r="K9" i="1" s="1"/>
  <c r="G11" i="1" a="1"/>
  <c r="G11" i="1"/>
  <c r="O11" i="1" a="1"/>
  <c r="O11" i="1"/>
  <c r="K10" i="1" a="1"/>
  <c r="K10" i="1" s="1"/>
  <c r="H11" i="1" a="1"/>
  <c r="H11" i="1" s="1"/>
  <c r="N9" i="1" a="1"/>
  <c r="N9" i="1" s="1"/>
  <c r="M10" i="1" a="1"/>
  <c r="M10" i="1"/>
  <c r="P7" i="1" a="1"/>
  <c r="P7" i="1"/>
  <c r="N7" i="1" a="1"/>
  <c r="N7" i="1"/>
  <c r="M7" i="1" a="1"/>
  <c r="M7" i="1"/>
  <c r="L11" i="1" a="1"/>
  <c r="L11" i="1"/>
  <c r="O10" i="1" a="1"/>
  <c r="O10" i="1"/>
  <c r="K11" i="1" a="1"/>
  <c r="K11" i="1"/>
  <c r="P10" i="1" a="1"/>
  <c r="P10" i="1"/>
  <c r="O7" i="1" a="1"/>
  <c r="O7" i="1"/>
  <c r="L7" i="1" a="1"/>
  <c r="L7" i="1" s="1"/>
  <c r="J7" i="1" a="1"/>
  <c r="J7" i="1"/>
  <c r="I10" i="1" a="1"/>
  <c r="I10" i="1"/>
  <c r="F9" i="1" a="1"/>
  <c r="F9" i="1" s="1"/>
  <c r="J10" i="1" a="1"/>
  <c r="J10" i="1" s="1"/>
  <c r="Q10" i="1" a="1"/>
  <c r="Q10" i="1"/>
  <c r="J9" i="1" a="1"/>
  <c r="J9" i="1"/>
  <c r="I11" i="1" a="1"/>
  <c r="I11" i="1"/>
  <c r="G9" i="1" a="1"/>
  <c r="G9" i="1"/>
  <c r="J11" i="1" a="1"/>
  <c r="J11" i="1"/>
  <c r="L10" i="1" a="1"/>
  <c r="L10" i="1"/>
  <c r="M9" i="1" a="1"/>
  <c r="M9" i="1"/>
  <c r="L9" i="1" a="1"/>
  <c r="L9" i="1"/>
  <c r="Q7" i="1" a="1"/>
  <c r="Q7" i="1"/>
  <c r="H10" i="1" a="1"/>
  <c r="H10" i="1"/>
  <c r="P9" i="1" a="1"/>
  <c r="P9" i="1" s="1"/>
  <c r="Q1688" i="1"/>
  <c r="M1688" i="1"/>
  <c r="L1283" i="1"/>
  <c r="K1283" i="1"/>
  <c r="L1282" i="1"/>
  <c r="N1203" i="1"/>
  <c r="L222" i="1"/>
  <c r="L221" i="1"/>
  <c r="G127" i="1"/>
  <c r="H127" i="1"/>
  <c r="I127" i="1"/>
  <c r="J127" i="1"/>
  <c r="K127" i="1"/>
  <c r="L127" i="1"/>
  <c r="M127" i="1"/>
  <c r="N127" i="1"/>
  <c r="O127" i="1"/>
  <c r="P127" i="1"/>
  <c r="O198" i="1" l="1"/>
  <c r="O361" i="1" s="1"/>
  <c r="O428" i="1" s="1"/>
  <c r="O362" i="1"/>
  <c r="O429" i="1" s="1"/>
  <c r="H726" i="1" a="1"/>
  <c r="H726" i="1" s="1"/>
  <c r="H728" i="1" s="1" a="1"/>
  <c r="H728" i="1" s="1"/>
  <c r="H742" i="1" a="1"/>
  <c r="H742" i="1" s="1"/>
  <c r="H744" i="1" s="1" a="1"/>
  <c r="H744" i="1" s="1"/>
  <c r="K362" i="1"/>
  <c r="K429" i="1" s="1"/>
  <c r="K198" i="1"/>
  <c r="K361" i="1" s="1"/>
  <c r="K428" i="1" s="1"/>
  <c r="Q364" i="1"/>
  <c r="Q274" i="1"/>
  <c r="Q363" i="1" s="1"/>
  <c r="Q504" i="1" s="1"/>
  <c r="H283" i="1"/>
  <c r="H382" i="1" s="1"/>
  <c r="H513" i="1" s="1"/>
  <c r="H383" i="1"/>
  <c r="H514" i="1" s="1"/>
  <c r="I114" i="1"/>
  <c r="M274" i="1"/>
  <c r="M363" i="1" s="1"/>
  <c r="M504" i="1" s="1"/>
  <c r="M364" i="1"/>
  <c r="O316" i="1"/>
  <c r="O471" i="1" s="1"/>
  <c r="G130" i="1"/>
  <c r="K383" i="1"/>
  <c r="K514" i="1" s="1"/>
  <c r="F324" i="1"/>
  <c r="F479" i="1" s="1"/>
  <c r="Q323" i="1"/>
  <c r="Q478" i="1" s="1"/>
  <c r="H123" i="1"/>
  <c r="H319" i="1"/>
  <c r="H474" i="1" s="1"/>
  <c r="H130" i="1"/>
  <c r="O241" i="1"/>
  <c r="G324" i="1"/>
  <c r="G479" i="1" s="1"/>
  <c r="G726" i="1" a="1"/>
  <c r="G726" i="1" s="1"/>
  <c r="G728" i="1" s="1" a="1"/>
  <c r="G728" i="1" s="1"/>
  <c r="L317" i="1"/>
  <c r="L472" i="1" s="1"/>
  <c r="N118" i="1"/>
  <c r="O123" i="1"/>
  <c r="O314" i="1"/>
  <c r="O419" i="1" s="1"/>
  <c r="O118" i="1"/>
  <c r="O114" i="1" s="1"/>
  <c r="K130" i="1"/>
  <c r="K138" i="1" a="1"/>
  <c r="K138" i="1" s="1"/>
  <c r="J123" i="1"/>
  <c r="N130" i="1"/>
  <c r="F384" i="1"/>
  <c r="F515" i="1" s="1"/>
  <c r="M123" i="1"/>
  <c r="Q726" i="1" a="1"/>
  <c r="Q726" i="1" s="1"/>
  <c r="Q728" i="1" s="1" a="1"/>
  <c r="Q728" i="1" s="1"/>
  <c r="K925" i="1"/>
  <c r="K924" i="1" s="1"/>
  <c r="K903" i="1"/>
  <c r="I925" i="1"/>
  <c r="I924" i="1" s="1"/>
  <c r="I903" i="1"/>
  <c r="P383" i="1"/>
  <c r="P514" i="1" s="1"/>
  <c r="K123" i="1"/>
  <c r="O726" i="1" a="1"/>
  <c r="O726" i="1" s="1"/>
  <c r="O728" i="1" s="1" a="1"/>
  <c r="O728" i="1" s="1"/>
  <c r="N322" i="1"/>
  <c r="N477" i="1" s="1"/>
  <c r="I321" i="1"/>
  <c r="I476" i="1" s="1"/>
  <c r="O322" i="1"/>
  <c r="O477" i="1" s="1"/>
  <c r="Q362" i="1"/>
  <c r="Q429" i="1" s="1"/>
  <c r="Q198" i="1"/>
  <c r="Q361" i="1" s="1"/>
  <c r="Q428" i="1" s="1"/>
  <c r="N138" i="1" a="1"/>
  <c r="N138" i="1" s="1"/>
  <c r="G283" i="1"/>
  <c r="G382" i="1" s="1"/>
  <c r="G513" i="1" s="1"/>
  <c r="F315" i="1"/>
  <c r="F420" i="1" s="1"/>
  <c r="O364" i="1"/>
  <c r="J386" i="1"/>
  <c r="J517" i="1" s="1"/>
  <c r="M118" i="1"/>
  <c r="M114" i="1" s="1"/>
  <c r="N123" i="1"/>
  <c r="N114" i="1" s="1"/>
  <c r="M925" i="1"/>
  <c r="M924" i="1" s="1"/>
  <c r="M903" i="1"/>
  <c r="M899" i="1"/>
  <c r="M902" i="1"/>
  <c r="J138" i="1" a="1"/>
  <c r="J138" i="1" s="1"/>
  <c r="L321" i="1"/>
  <c r="L476" i="1" s="1"/>
  <c r="P364" i="1"/>
  <c r="L925" i="1"/>
  <c r="L924" i="1" s="1"/>
  <c r="L903" i="1"/>
  <c r="L902" i="1"/>
  <c r="G315" i="1"/>
  <c r="G420" i="1" s="1"/>
  <c r="G119" i="1"/>
  <c r="G114" i="1" s="1"/>
  <c r="K317" i="1"/>
  <c r="K472" i="1" s="1"/>
  <c r="K121" i="1"/>
  <c r="K114" i="1" s="1"/>
  <c r="K128" i="1"/>
  <c r="K324" i="1"/>
  <c r="K479" i="1" s="1"/>
  <c r="O130" i="1"/>
  <c r="N198" i="1"/>
  <c r="N361" i="1" s="1"/>
  <c r="N428" i="1" s="1"/>
  <c r="P118" i="1"/>
  <c r="P114" i="1" s="1"/>
  <c r="P120" i="1"/>
  <c r="N321" i="1"/>
  <c r="N476" i="1" s="1"/>
  <c r="P241" i="1"/>
  <c r="P316" i="1" s="1"/>
  <c r="P471" i="1" s="1"/>
  <c r="P317" i="1"/>
  <c r="P472" i="1" s="1"/>
  <c r="P742" i="1" a="1"/>
  <c r="P742" i="1" s="1"/>
  <c r="P744" i="1" s="1" a="1"/>
  <c r="P744" i="1" s="1"/>
  <c r="P726" i="1" a="1"/>
  <c r="P726" i="1" s="1"/>
  <c r="P728" i="1" s="1" a="1"/>
  <c r="P728" i="1" s="1"/>
  <c r="F317" i="1"/>
  <c r="F472" i="1" s="1"/>
  <c r="Q314" i="1"/>
  <c r="Q419" i="1" s="1"/>
  <c r="Q118" i="1"/>
  <c r="Q125" i="1"/>
  <c r="Q321" i="1"/>
  <c r="Q476" i="1" s="1"/>
  <c r="I128" i="1"/>
  <c r="I324" i="1"/>
  <c r="I479" i="1" s="1"/>
  <c r="M130" i="1"/>
  <c r="Q140" i="1" a="1"/>
  <c r="Q140" i="1" s="1"/>
  <c r="Q147" i="1" s="1"/>
  <c r="Q130" i="1"/>
  <c r="I364" i="1"/>
  <c r="Q383" i="1"/>
  <c r="Q514" i="1" s="1"/>
  <c r="L123" i="1"/>
  <c r="L114" i="1" s="1"/>
  <c r="Q120" i="1"/>
  <c r="N726" i="1" a="1"/>
  <c r="N726" i="1" s="1"/>
  <c r="N728" i="1" s="1" a="1"/>
  <c r="N728" i="1" s="1"/>
  <c r="N742" i="1" a="1"/>
  <c r="N742" i="1" s="1"/>
  <c r="N744" i="1" s="1" a="1"/>
  <c r="N744" i="1" s="1"/>
  <c r="F283" i="1"/>
  <c r="F382" i="1" s="1"/>
  <c r="F513" i="1" s="1"/>
  <c r="F383" i="1"/>
  <c r="F514" i="1" s="1"/>
  <c r="F121" i="1"/>
  <c r="O903" i="1"/>
  <c r="O925" i="1"/>
  <c r="O924" i="1" s="1"/>
  <c r="O899" i="1"/>
  <c r="O902" i="1"/>
  <c r="I123" i="1"/>
  <c r="I319" i="1"/>
  <c r="I474" i="1" s="1"/>
  <c r="M125" i="1"/>
  <c r="M321" i="1"/>
  <c r="M476" i="1" s="1"/>
  <c r="I138" i="1" a="1"/>
  <c r="I138" i="1" s="1"/>
  <c r="I130" i="1"/>
  <c r="M140" i="1" a="1"/>
  <c r="M140" i="1" s="1"/>
  <c r="G121" i="1"/>
  <c r="O125" i="1"/>
  <c r="N140" i="1" a="1"/>
  <c r="N140" i="1" s="1"/>
  <c r="N147" i="1" s="1"/>
  <c r="H317" i="1"/>
  <c r="H472" i="1" s="1"/>
  <c r="P125" i="1"/>
  <c r="P109" i="1" s="1"/>
  <c r="P321" i="1"/>
  <c r="P476" i="1" s="1"/>
  <c r="L138" i="1" a="1"/>
  <c r="L138" i="1" s="1"/>
  <c r="L145" i="1" s="1"/>
  <c r="L130" i="1"/>
  <c r="J925" i="1"/>
  <c r="J924" i="1" s="1"/>
  <c r="J903" i="1"/>
  <c r="P903" i="1"/>
  <c r="P925" i="1"/>
  <c r="P924" i="1" s="1"/>
  <c r="P902" i="1"/>
  <c r="F361" i="1"/>
  <c r="F428" i="1" s="1"/>
  <c r="J363" i="1"/>
  <c r="J504" i="1" s="1"/>
  <c r="H121" i="1"/>
  <c r="F126" i="1"/>
  <c r="J121" i="1"/>
  <c r="M198" i="1"/>
  <c r="M361" i="1" s="1"/>
  <c r="M428" i="1" s="1"/>
  <c r="M362" i="1"/>
  <c r="M429" i="1" s="1"/>
  <c r="L742" i="1" a="1"/>
  <c r="L742" i="1" s="1"/>
  <c r="L744" i="1" s="1" a="1"/>
  <c r="L744" i="1" s="1"/>
  <c r="L726" i="1" a="1"/>
  <c r="L726" i="1" s="1"/>
  <c r="L728" i="1" s="1" a="1"/>
  <c r="L728" i="1" s="1"/>
  <c r="M120" i="1"/>
  <c r="M104" i="1" s="1"/>
  <c r="M316" i="1"/>
  <c r="M471" i="1" s="1"/>
  <c r="Q122" i="1"/>
  <c r="Q318" i="1"/>
  <c r="Q473" i="1" s="1"/>
  <c r="I361" i="1"/>
  <c r="I428" i="1" s="1"/>
  <c r="I140" i="1" a="1"/>
  <c r="I140" i="1" s="1"/>
  <c r="I383" i="1"/>
  <c r="I514" i="1" s="1"/>
  <c r="F925" i="1"/>
  <c r="F924" i="1" s="1"/>
  <c r="F895" i="1"/>
  <c r="F903" i="1" s="1"/>
  <c r="P130" i="1"/>
  <c r="H119" i="1"/>
  <c r="H114" i="1" s="1"/>
  <c r="N324" i="1"/>
  <c r="N479" i="1" s="1"/>
  <c r="P362" i="1"/>
  <c r="P429" i="1" s="1"/>
  <c r="K726" i="1" a="1"/>
  <c r="K726" i="1" s="1"/>
  <c r="K728" i="1" s="1" a="1"/>
  <c r="K728" i="1" s="1"/>
  <c r="Q324" i="1"/>
  <c r="Q479" i="1" s="1"/>
  <c r="F316" i="1"/>
  <c r="F471" i="1" s="1"/>
  <c r="F363" i="1"/>
  <c r="F504" i="1" s="1"/>
  <c r="N382" i="1"/>
  <c r="N513" i="1" s="1"/>
  <c r="J398" i="1"/>
  <c r="J439" i="1" s="1"/>
  <c r="N400" i="1"/>
  <c r="N520" i="1" s="1"/>
  <c r="G325" i="1"/>
  <c r="G480" i="1" s="1"/>
  <c r="G925" i="1"/>
  <c r="G924" i="1" s="1"/>
  <c r="G902" i="1"/>
  <c r="G903" i="1"/>
  <c r="G899" i="1"/>
  <c r="G120" i="1"/>
  <c r="G316" i="1"/>
  <c r="G471" i="1" s="1"/>
  <c r="H325" i="1"/>
  <c r="H480" i="1" s="1"/>
  <c r="F325" i="1"/>
  <c r="F480" i="1" s="1"/>
  <c r="O742" i="1" a="1"/>
  <c r="O742" i="1" s="1"/>
  <c r="O744" i="1" s="1" a="1"/>
  <c r="O744" i="1" s="1"/>
  <c r="L122" i="1"/>
  <c r="L318" i="1"/>
  <c r="L473" i="1" s="1"/>
  <c r="I316" i="1"/>
  <c r="I471" i="1" s="1"/>
  <c r="Q124" i="1"/>
  <c r="Q320" i="1"/>
  <c r="Q475" i="1" s="1"/>
  <c r="L324" i="1"/>
  <c r="L479" i="1" s="1"/>
  <c r="F742" i="1" a="1"/>
  <c r="F742" i="1" s="1"/>
  <c r="F744" i="1" s="1" a="1"/>
  <c r="F744" i="1" s="1"/>
  <c r="F726" i="1" a="1"/>
  <c r="F726" i="1" s="1"/>
  <c r="F728" i="1" s="1" a="1"/>
  <c r="F728" i="1" s="1"/>
  <c r="J120" i="1"/>
  <c r="J114" i="1" s="1"/>
  <c r="J316" i="1"/>
  <c r="J471" i="1" s="1"/>
  <c r="N122" i="1"/>
  <c r="N318" i="1"/>
  <c r="N473" i="1" s="1"/>
  <c r="J323" i="1"/>
  <c r="J478" i="1" s="1"/>
  <c r="O318" i="1"/>
  <c r="O473" i="1" s="1"/>
  <c r="G125" i="1"/>
  <c r="G321" i="1"/>
  <c r="G476" i="1" s="1"/>
  <c r="O325" i="1"/>
  <c r="O480" i="1" s="1"/>
  <c r="G361" i="1"/>
  <c r="G428" i="1" s="1"/>
  <c r="H321" i="1"/>
  <c r="H476" i="1" s="1"/>
  <c r="L323" i="1"/>
  <c r="L478" i="1" s="1"/>
  <c r="L363" i="1"/>
  <c r="L504" i="1" s="1"/>
  <c r="N925" i="1"/>
  <c r="N924" i="1" s="1"/>
  <c r="N903" i="1"/>
  <c r="N902" i="1"/>
  <c r="J902" i="1"/>
  <c r="J361" i="1"/>
  <c r="J428" i="1" s="1"/>
  <c r="N363" i="1"/>
  <c r="N504" i="1" s="1"/>
  <c r="N510" i="1" s="1"/>
  <c r="J383" i="1"/>
  <c r="J514" i="1" s="1"/>
  <c r="H925" i="1"/>
  <c r="H924" i="1" s="1"/>
  <c r="H902" i="1"/>
  <c r="H903" i="1"/>
  <c r="H899" i="1"/>
  <c r="O363" i="1"/>
  <c r="O504" i="1" s="1"/>
  <c r="O385" i="1"/>
  <c r="O516" i="1" s="1"/>
  <c r="I902" i="1"/>
  <c r="K902" i="1"/>
  <c r="L899" i="1"/>
  <c r="N899" i="1"/>
  <c r="J899" i="1"/>
  <c r="Q903" i="1"/>
  <c r="Q925" i="1"/>
  <c r="Q924" i="1" s="1"/>
  <c r="Q899" i="1"/>
  <c r="Q902" i="1"/>
  <c r="P899" i="1"/>
  <c r="I899" i="1"/>
  <c r="K899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66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P538" i="1"/>
  <c r="N109" i="1"/>
  <c r="L110" i="1"/>
  <c r="P111" i="1"/>
  <c r="L100" i="1"/>
  <c r="L328" i="1" s="1"/>
  <c r="L344" i="1" s="1"/>
  <c r="N100" i="1"/>
  <c r="N328" i="1" s="1"/>
  <c r="P106" i="1"/>
  <c r="O110" i="1"/>
  <c r="N112" i="1"/>
  <c r="M145" i="1"/>
  <c r="N545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 s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N201" i="1" l="1"/>
  <c r="Q114" i="1"/>
  <c r="M769" i="1"/>
  <c r="M861" i="1" s="1"/>
  <c r="Q1570" i="1"/>
  <c r="F902" i="1"/>
  <c r="F899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L941" i="1" s="1"/>
  <c r="L964" i="1" s="1"/>
  <c r="O219" i="1"/>
  <c r="Q1849" i="1"/>
  <c r="Q1843" i="1" s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P1824" i="1" s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O1617" i="1" s="1"/>
  <c r="P587" i="1"/>
  <c r="P586" i="1" s="1"/>
  <c r="N551" i="1"/>
  <c r="M75" i="1"/>
  <c r="M74" i="1" s="1"/>
  <c r="Q2057" i="1"/>
  <c r="Q2050" i="1" s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759" i="1" s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344" i="1" s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211" i="1"/>
  <c r="Q214" i="1"/>
  <c r="Q213" i="1" s="1"/>
  <c r="Q1391" i="1"/>
  <c r="Q1316" i="1"/>
  <c r="Q1376" i="1"/>
  <c r="Q656" i="1"/>
  <c r="Q2254" i="1"/>
  <c r="Q1891" i="1"/>
  <c r="Q1885" i="1" s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498" i="1"/>
  <c r="Q1533" i="1"/>
  <c r="Q693" i="1"/>
  <c r="Q1734" i="1"/>
  <c r="Q47" i="1"/>
  <c r="Q46" i="1" s="1"/>
  <c r="Q49" i="1"/>
  <c r="Q145" i="1"/>
  <c r="Q137" i="1"/>
  <c r="Q2235" i="1"/>
  <c r="Q2234" i="1" s="1"/>
  <c r="Q1678" i="1"/>
  <c r="Q1282" i="1"/>
  <c r="Q927" i="1"/>
  <c r="Q955" i="1"/>
  <c r="Q701" i="1"/>
  <c r="Q42" i="1"/>
  <c r="Q2012" i="1"/>
  <c r="Q1425" i="1"/>
  <c r="Q1428" i="1" s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6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O1862" i="1" s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M1885" i="1" s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M862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862" i="1" s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O2050" i="1" s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L714" i="1" s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P591" i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N604" i="1" s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P1047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L2050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M2295" i="1" s="1"/>
  <c r="O2276" i="1"/>
  <c r="P2189" i="1"/>
  <c r="N2301" i="1"/>
  <c r="N2295" i="1" s="1"/>
  <c r="O2022" i="1"/>
  <c r="N2276" i="1"/>
  <c r="N2165" i="1"/>
  <c r="L2114" i="1"/>
  <c r="N2024" i="1"/>
  <c r="L2234" i="1"/>
  <c r="M2022" i="1"/>
  <c r="P2272" i="1"/>
  <c r="O2223" i="1"/>
  <c r="N1954" i="1"/>
  <c r="O2296" i="1"/>
  <c r="L2273" i="1"/>
  <c r="L2272" i="1" s="1"/>
  <c r="P2259" i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P1885" i="1"/>
  <c r="O1573" i="1"/>
  <c r="O1849" i="1"/>
  <c r="M1825" i="1"/>
  <c r="M1824" i="1" s="1"/>
  <c r="N1584" i="1"/>
  <c r="N1573" i="1"/>
  <c r="N1886" i="1"/>
  <c r="M1707" i="1"/>
  <c r="M1584" i="1"/>
  <c r="M1573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047" i="1"/>
  <c r="M1071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M1497" i="1" s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L1136" i="1" s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N1120" i="1"/>
  <c r="N1026" i="1"/>
  <c r="N1025" i="1" s="1"/>
  <c r="N1022" i="1" s="1"/>
  <c r="O1425" i="1"/>
  <c r="O1428" i="1" s="1"/>
  <c r="P1213" i="1"/>
  <c r="O1203" i="1"/>
  <c r="O1206" i="1" s="1"/>
  <c r="P1180" i="1"/>
  <c r="P997" i="1"/>
  <c r="P961" i="1"/>
  <c r="P933" i="1"/>
  <c r="L1265" i="1"/>
  <c r="N1112" i="1"/>
  <c r="L1062" i="1"/>
  <c r="O997" i="1"/>
  <c r="N997" i="1"/>
  <c r="N1351" i="1"/>
  <c r="L1103" i="1"/>
  <c r="M1070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N624" i="1"/>
  <c r="P695" i="1"/>
  <c r="P704" i="1"/>
  <c r="P987" i="1"/>
  <c r="L888" i="1"/>
  <c r="L441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P881" i="1"/>
  <c r="P852" i="1"/>
  <c r="O763" i="1"/>
  <c r="M714" i="1"/>
  <c r="O956" i="1"/>
  <c r="O912" i="1"/>
  <c r="O967" i="1" s="1"/>
  <c r="O881" i="1"/>
  <c r="O852" i="1"/>
  <c r="N862" i="1"/>
  <c r="N823" i="1"/>
  <c r="P784" i="1"/>
  <c r="N763" i="1"/>
  <c r="O701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O1740" i="1" s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L42" i="1"/>
  <c r="L880" i="1"/>
  <c r="N636" i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2233" i="1"/>
  <c r="N1344" i="1"/>
  <c r="Q200" i="1"/>
  <c r="M634" i="1"/>
  <c r="L1206" i="1"/>
  <c r="L1344" i="1"/>
  <c r="O1885" i="1"/>
  <c r="O1570" i="1"/>
  <c r="Q1602" i="1"/>
  <c r="L1345" i="1"/>
  <c r="L1618" i="1"/>
  <c r="L1207" i="1"/>
  <c r="L1571" i="1"/>
  <c r="L1429" i="1"/>
  <c r="Q1862" i="1"/>
  <c r="M1593" i="1"/>
  <c r="O440" i="1"/>
  <c r="M1414" i="1"/>
  <c r="L1414" i="1"/>
  <c r="L1428" i="1"/>
  <c r="N1759" i="1"/>
  <c r="Q63" i="1"/>
  <c r="N882" i="1"/>
  <c r="L634" i="1"/>
  <c r="L1070" i="1"/>
  <c r="P1160" i="1"/>
  <c r="P1602" i="1"/>
  <c r="L1885" i="1"/>
  <c r="P1759" i="1"/>
  <c r="Q1345" i="1"/>
  <c r="Q1207" i="1"/>
  <c r="Q1429" i="1"/>
  <c r="Q1427" i="1" s="1"/>
  <c r="Q1426" i="1" s="1"/>
  <c r="Q1571" i="1"/>
  <c r="Q1569" i="1" s="1"/>
  <c r="Q1568" i="1" s="1"/>
  <c r="Q1618" i="1"/>
  <c r="P1428" i="1"/>
  <c r="M1330" i="1"/>
  <c r="O210" i="1"/>
  <c r="L624" i="1"/>
  <c r="N1160" i="1"/>
  <c r="N1593" i="1"/>
  <c r="Q590" i="1"/>
  <c r="L1562" i="1"/>
  <c r="N1497" i="1"/>
  <c r="L1005" i="1"/>
  <c r="L1002" i="1" s="1"/>
  <c r="O1344" i="1"/>
  <c r="O1014" i="1"/>
  <c r="O1011" i="1" s="1"/>
  <c r="O1013" i="1"/>
  <c r="O1012" i="1" s="1"/>
  <c r="O1664" i="1"/>
  <c r="O1759" i="1"/>
  <c r="Q210" i="1"/>
  <c r="Q182" i="1" s="1"/>
  <c r="Q1617" i="1"/>
  <c r="Q1616" i="1" s="1"/>
  <c r="Q1615" i="1" s="1"/>
  <c r="L1759" i="1"/>
  <c r="P1511" i="1"/>
  <c r="N1609" i="1"/>
  <c r="L200" i="1"/>
  <c r="M38" i="1"/>
  <c r="M1727" i="1" s="1"/>
  <c r="M1658" i="1"/>
  <c r="M1659" i="1" s="1"/>
  <c r="N1562" i="1"/>
  <c r="L1593" i="1"/>
  <c r="L1602" i="1"/>
  <c r="M604" i="1"/>
  <c r="M1609" i="1"/>
  <c r="M2272" i="1"/>
  <c r="L1546" i="1"/>
  <c r="Q575" i="1"/>
  <c r="N1824" i="1"/>
  <c r="L1570" i="1"/>
  <c r="Q1740" i="1"/>
  <c r="M1314" i="1"/>
  <c r="N1736" i="1"/>
  <c r="N1206" i="1"/>
  <c r="N1330" i="1"/>
  <c r="N634" i="1"/>
  <c r="Q644" i="1"/>
  <c r="Q1098" i="1"/>
  <c r="Q1093" i="1" s="1"/>
  <c r="M1570" i="1"/>
  <c r="P1344" i="1"/>
  <c r="P1314" i="1"/>
  <c r="P1206" i="1"/>
  <c r="L644" i="1"/>
  <c r="N1658" i="1"/>
  <c r="N1659" i="1" s="1"/>
  <c r="L1862" i="1"/>
  <c r="O2253" i="1"/>
  <c r="O2233" i="1" s="1"/>
  <c r="P374" i="1"/>
  <c r="O575" i="1"/>
  <c r="N2272" i="1"/>
  <c r="P1005" i="1"/>
  <c r="P1002" i="1" s="1"/>
  <c r="N49" i="1"/>
  <c r="N1570" i="1" s="1"/>
  <c r="P736" i="1" a="1"/>
  <c r="P736" i="1" s="1"/>
  <c r="P738" i="1" a="1"/>
  <c r="P738" i="1" s="1"/>
  <c r="N2050" i="1"/>
  <c r="M1344" i="1"/>
  <c r="N46" i="1"/>
  <c r="N1735" i="1" s="1"/>
  <c r="O1345" i="1"/>
  <c r="O1343" i="1" s="1"/>
  <c r="O1342" i="1" s="1"/>
  <c r="O1571" i="1"/>
  <c r="O1207" i="1"/>
  <c r="O1205" i="1" s="1"/>
  <c r="O1204" i="1" s="1"/>
  <c r="O1429" i="1"/>
  <c r="O1427" i="1" s="1"/>
  <c r="O1426" i="1" s="1"/>
  <c r="O1618" i="1"/>
  <c r="O1616" i="1" s="1"/>
  <c r="O1615" i="1" s="1"/>
  <c r="M738" i="1" a="1"/>
  <c r="M738" i="1" s="1"/>
  <c r="M736" i="1" a="1"/>
  <c r="M736" i="1" s="1"/>
  <c r="L1007" i="1"/>
  <c r="L1126" i="1" s="1"/>
  <c r="O1160" i="1"/>
  <c r="N1183" i="1"/>
  <c r="P590" i="1"/>
  <c r="M2050" i="1"/>
  <c r="Q763" i="1"/>
  <c r="Q1314" i="1"/>
  <c r="Q1206" i="1"/>
  <c r="P1652" i="1"/>
  <c r="L1511" i="1"/>
  <c r="M1759" i="1"/>
  <c r="P1555" i="1"/>
  <c r="Q1511" i="1"/>
  <c r="Q1160" i="1"/>
  <c r="M1428" i="1"/>
  <c r="P2253" i="1"/>
  <c r="P2233" i="1" s="1"/>
  <c r="Q2295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357" i="1" s="1"/>
  <c r="L590" i="1"/>
  <c r="L1095" i="1"/>
  <c r="P1014" i="1"/>
  <c r="P1011" i="1" s="1"/>
  <c r="L1071" i="1"/>
  <c r="Q2272" i="1"/>
  <c r="Q330" i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555" i="1" s="1"/>
  <c r="N108" i="1"/>
  <c r="N336" i="1" s="1"/>
  <c r="N352" i="1" s="1"/>
  <c r="N497" i="1" s="1"/>
  <c r="P1007" i="1"/>
  <c r="P1010" i="1" s="1"/>
  <c r="P1009" i="1" s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555" i="1" s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346" i="1"/>
  <c r="Q532" i="1"/>
  <c r="Q347" i="1"/>
  <c r="Q533" i="1"/>
  <c r="Q535" i="1"/>
  <c r="Q368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P33" i="1" s="1"/>
  <c r="P1723" i="1" s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L38" i="1"/>
  <c r="L1609" i="1" s="1"/>
  <c r="P1823" i="1"/>
  <c r="M39" i="1"/>
  <c r="M1003" i="1"/>
  <c r="P39" i="1"/>
  <c r="M194" i="1"/>
  <c r="O1119" i="1"/>
  <c r="P1136" i="1"/>
  <c r="M440" i="1"/>
  <c r="M1823" i="1"/>
  <c r="M1399" i="1"/>
  <c r="O882" i="1"/>
  <c r="N1546" i="1"/>
  <c r="P440" i="1"/>
  <c r="M144" i="1"/>
  <c r="N38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375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N1001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640" i="1"/>
  <c r="N238" i="1"/>
  <c r="N237" i="1"/>
  <c r="N236" i="1" s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088" i="1"/>
  <c r="P1003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O1020" i="1"/>
  <c r="N137" i="1"/>
  <c r="N366" i="1"/>
  <c r="N528" i="1"/>
  <c r="N566" i="1"/>
  <c r="O467" i="1"/>
  <c r="O466" i="1" s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314" i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L144" i="1" s="1"/>
  <c r="N412" i="1"/>
  <c r="M575" i="1"/>
  <c r="O539" i="1"/>
  <c r="O353" i="1"/>
  <c r="M99" i="1"/>
  <c r="M327" i="1" s="1"/>
  <c r="M343" i="1" s="1"/>
  <c r="O733" i="1"/>
  <c r="M1021" i="1"/>
  <c r="M1020" i="1" s="1"/>
  <c r="M1119" i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570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181" i="1" s="1"/>
  <c r="L564" i="1"/>
  <c r="N501" i="1"/>
  <c r="N490" i="1" s="1"/>
  <c r="N907" i="1"/>
  <c r="N939" i="1" s="1"/>
  <c r="N962" i="1" s="1"/>
  <c r="M1001" i="1"/>
  <c r="M1000" i="1" s="1"/>
  <c r="M1315" i="1"/>
  <c r="N1136" i="1"/>
  <c r="N1823" i="1"/>
  <c r="M46" i="1"/>
  <c r="M1735" i="1" s="1"/>
  <c r="M49" i="1"/>
  <c r="M1206" i="1" s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N538" i="1"/>
  <c r="O262" i="1"/>
  <c r="O145" i="1"/>
  <c r="O144" i="1" s="1"/>
  <c r="L2" i="1"/>
  <c r="L1742" i="1"/>
  <c r="L565" i="1"/>
  <c r="L539" i="1"/>
  <c r="M397" i="1"/>
  <c r="M438" i="1"/>
  <c r="M564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O2295" i="1"/>
  <c r="O1546" i="1"/>
  <c r="L237" i="1"/>
  <c r="L236" i="1" s="1"/>
  <c r="L238" i="1"/>
  <c r="P543" i="1"/>
  <c r="L33" i="1"/>
  <c r="L1723" i="1" s="1"/>
  <c r="L1724" i="1"/>
  <c r="O183" i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N1511" i="1" s="1"/>
  <c r="M540" i="1"/>
  <c r="P553" i="1"/>
  <c r="N1095" i="1"/>
  <c r="N1093" i="1"/>
  <c r="N1096" i="1"/>
  <c r="N1097" i="1"/>
  <c r="P1013" i="1"/>
  <c r="P1012" i="1" s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L1006" i="1" l="1"/>
  <c r="O1000" i="1"/>
  <c r="P1724" i="1"/>
  <c r="N1331" i="1"/>
  <c r="N1610" i="1"/>
  <c r="N1415" i="1"/>
  <c r="N1563" i="1"/>
  <c r="N1184" i="1"/>
  <c r="N1182" i="1" s="1"/>
  <c r="N1181" i="1" s="1"/>
  <c r="O1330" i="1"/>
  <c r="M1562" i="1"/>
  <c r="M1561" i="1" s="1"/>
  <c r="M1560" i="1" s="1"/>
  <c r="Q1183" i="1"/>
  <c r="O1562" i="1"/>
  <c r="P1617" i="1"/>
  <c r="P1616" i="1" s="1"/>
  <c r="P1615" i="1" s="1"/>
  <c r="P1658" i="1"/>
  <c r="P1659" i="1" s="1"/>
  <c r="L1331" i="1"/>
  <c r="L1563" i="1"/>
  <c r="L1561" i="1" s="1"/>
  <c r="L1560" i="1" s="1"/>
  <c r="L1184" i="1"/>
  <c r="L1182" i="1" s="1"/>
  <c r="L1181" i="1" s="1"/>
  <c r="L1610" i="1"/>
  <c r="L1608" i="1" s="1"/>
  <c r="L1607" i="1" s="1"/>
  <c r="L1415" i="1"/>
  <c r="L1413" i="1" s="1"/>
  <c r="L1412" i="1" s="1"/>
  <c r="L1013" i="1"/>
  <c r="L1012" i="1" s="1"/>
  <c r="P1126" i="1"/>
  <c r="Q736" i="1" a="1"/>
  <c r="Q736" i="1" s="1"/>
  <c r="Q737" i="1" s="1"/>
  <c r="Q738" i="1" a="1"/>
  <c r="Q738" i="1" s="1"/>
  <c r="M1653" i="1"/>
  <c r="M1512" i="1"/>
  <c r="M1603" i="1"/>
  <c r="M1161" i="1"/>
  <c r="M1556" i="1"/>
  <c r="N1602" i="1"/>
  <c r="M182" i="1"/>
  <c r="N1012" i="1"/>
  <c r="Q1658" i="1"/>
  <c r="Q1659" i="1" s="1"/>
  <c r="N1555" i="1"/>
  <c r="M1511" i="1"/>
  <c r="M1571" i="1"/>
  <c r="M1429" i="1"/>
  <c r="M1345" i="1"/>
  <c r="M1207" i="1"/>
  <c r="M1618" i="1"/>
  <c r="L1653" i="1"/>
  <c r="L1651" i="1" s="1"/>
  <c r="L1650" i="1" s="1"/>
  <c r="L1603" i="1"/>
  <c r="L1601" i="1" s="1"/>
  <c r="L1600" i="1" s="1"/>
  <c r="L1512" i="1"/>
  <c r="L1510" i="1" s="1"/>
  <c r="L1509" i="1" s="1"/>
  <c r="L1161" i="1"/>
  <c r="L1556" i="1"/>
  <c r="O1653" i="1"/>
  <c r="O1556" i="1"/>
  <c r="O1554" i="1" s="1"/>
  <c r="O1553" i="1" s="1"/>
  <c r="O1161" i="1"/>
  <c r="O1159" i="1" s="1"/>
  <c r="O1158" i="1" s="1"/>
  <c r="O1603" i="1"/>
  <c r="O1512" i="1"/>
  <c r="L1330" i="1"/>
  <c r="L1658" i="1"/>
  <c r="L1659" i="1" s="1"/>
  <c r="L1652" i="1"/>
  <c r="Q365" i="1"/>
  <c r="M1652" i="1"/>
  <c r="N1345" i="1"/>
  <c r="N1343" i="1" s="1"/>
  <c r="N1342" i="1" s="1"/>
  <c r="N1207" i="1"/>
  <c r="N1205" i="1" s="1"/>
  <c r="N1204" i="1" s="1"/>
  <c r="N1571" i="1"/>
  <c r="N1569" i="1" s="1"/>
  <c r="N1568" i="1" s="1"/>
  <c r="N1429" i="1"/>
  <c r="N1618" i="1"/>
  <c r="N1428" i="1"/>
  <c r="N1427" i="1" s="1"/>
  <c r="N1426" i="1" s="1"/>
  <c r="N736" i="1" a="1"/>
  <c r="N736" i="1" s="1"/>
  <c r="N738" i="1" a="1"/>
  <c r="N738" i="1" s="1"/>
  <c r="M200" i="1"/>
  <c r="O736" i="1" a="1"/>
  <c r="O736" i="1" s="1"/>
  <c r="O737" i="1" s="1"/>
  <c r="O738" i="1" a="1"/>
  <c r="O738" i="1" s="1"/>
  <c r="O1511" i="1"/>
  <c r="O1602" i="1"/>
  <c r="O1601" i="1" s="1"/>
  <c r="O1600" i="1" s="1"/>
  <c r="O1652" i="1"/>
  <c r="O1651" i="1" s="1"/>
  <c r="O1650" i="1" s="1"/>
  <c r="M1331" i="1"/>
  <c r="M1329" i="1" s="1"/>
  <c r="M1328" i="1" s="1"/>
  <c r="M1610" i="1"/>
  <c r="M1608" i="1" s="1"/>
  <c r="M1607" i="1" s="1"/>
  <c r="M1563" i="1"/>
  <c r="M1184" i="1"/>
  <c r="M1182" i="1" s="1"/>
  <c r="M1181" i="1" s="1"/>
  <c r="M1415" i="1"/>
  <c r="M1413" i="1" s="1"/>
  <c r="M1412" i="1" s="1"/>
  <c r="M1183" i="1"/>
  <c r="O38" i="1"/>
  <c r="O1183" i="1" s="1"/>
  <c r="O1658" i="1"/>
  <c r="O1659" i="1" s="1"/>
  <c r="N1414" i="1"/>
  <c r="Q22" i="1"/>
  <c r="Q1713" i="1" s="1"/>
  <c r="Q1711" i="1" s="1"/>
  <c r="L1183" i="1"/>
  <c r="Q1330" i="1"/>
  <c r="M1602" i="1"/>
  <c r="Q1022" i="1"/>
  <c r="Q1119" i="1" s="1"/>
  <c r="M1160" i="1"/>
  <c r="M1728" i="1"/>
  <c r="P1571" i="1"/>
  <c r="P1569" i="1" s="1"/>
  <c r="P1568" i="1" s="1"/>
  <c r="P1429" i="1"/>
  <c r="P1427" i="1" s="1"/>
  <c r="P1426" i="1" s="1"/>
  <c r="P1345" i="1"/>
  <c r="P1618" i="1"/>
  <c r="P1207" i="1"/>
  <c r="P1205" i="1" s="1"/>
  <c r="P1204" i="1" s="1"/>
  <c r="P38" i="1"/>
  <c r="P1609" i="1" s="1"/>
  <c r="Q1653" i="1"/>
  <c r="Q1603" i="1"/>
  <c r="Q1601" i="1" s="1"/>
  <c r="Q1600" i="1" s="1"/>
  <c r="Q1512" i="1"/>
  <c r="Q1510" i="1" s="1"/>
  <c r="Q1509" i="1" s="1"/>
  <c r="Q1556" i="1"/>
  <c r="Q1161" i="1"/>
  <c r="Q1159" i="1" s="1"/>
  <c r="Q1158" i="1" s="1"/>
  <c r="Q1652" i="1"/>
  <c r="P1006" i="1"/>
  <c r="O1728" i="1"/>
  <c r="O1724" i="1"/>
  <c r="P1653" i="1"/>
  <c r="P1603" i="1"/>
  <c r="P1512" i="1"/>
  <c r="P1161" i="1"/>
  <c r="P1556" i="1"/>
  <c r="P1554" i="1" s="1"/>
  <c r="P1553" i="1" s="1"/>
  <c r="L1555" i="1"/>
  <c r="M1617" i="1"/>
  <c r="N1653" i="1"/>
  <c r="N1512" i="1"/>
  <c r="N1161" i="1"/>
  <c r="N1603" i="1"/>
  <c r="N1556" i="1"/>
  <c r="N1652" i="1"/>
  <c r="O182" i="1"/>
  <c r="O181" i="1" s="1"/>
  <c r="L738" i="1" a="1"/>
  <c r="L738" i="1" s="1"/>
  <c r="L736" i="1" a="1"/>
  <c r="L736" i="1" s="1"/>
  <c r="O33" i="1"/>
  <c r="O1723" i="1" s="1"/>
  <c r="M37" i="1"/>
  <c r="M1726" i="1" s="1"/>
  <c r="L1160" i="1"/>
  <c r="L1159" i="1" s="1"/>
  <c r="L1158" i="1" s="1"/>
  <c r="M1555" i="1"/>
  <c r="N1617" i="1"/>
  <c r="N1616" i="1" s="1"/>
  <c r="N1615" i="1" s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38" i="1"/>
  <c r="Q425" i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483" i="1"/>
  <c r="Q538" i="1"/>
  <c r="Q423" i="1"/>
  <c r="Q548" i="1"/>
  <c r="O1510" i="1"/>
  <c r="O1509" i="1" s="1"/>
  <c r="M1729" i="1"/>
  <c r="M1665" i="1"/>
  <c r="L1665" i="1"/>
  <c r="L1729" i="1"/>
  <c r="P496" i="1"/>
  <c r="P485" i="1" s="1"/>
  <c r="N1000" i="1"/>
  <c r="O542" i="1"/>
  <c r="N1727" i="1"/>
  <c r="N1608" i="1"/>
  <c r="N1607" i="1" s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N262" i="1"/>
  <c r="O1727" i="1"/>
  <c r="P233" i="1"/>
  <c r="P181" i="1" s="1"/>
  <c r="L37" i="1"/>
  <c r="L1726" i="1" s="1"/>
  <c r="O37" i="1"/>
  <c r="O1726" i="1" s="1"/>
  <c r="N1561" i="1"/>
  <c r="N1560" i="1" s="1"/>
  <c r="N181" i="1"/>
  <c r="P1343" i="1"/>
  <c r="P1342" i="1" s="1"/>
  <c r="M1651" i="1"/>
  <c r="M1650" i="1" s="1"/>
  <c r="M204" i="1"/>
  <c r="M203" i="1" s="1"/>
  <c r="P37" i="1"/>
  <c r="P1726" i="1" s="1"/>
  <c r="P1728" i="1"/>
  <c r="N252" i="1"/>
  <c r="N251" i="1" s="1"/>
  <c r="P1510" i="1"/>
  <c r="P1509" i="1" s="1"/>
  <c r="L1205" i="1"/>
  <c r="L1204" i="1" s="1"/>
  <c r="L1569" i="1"/>
  <c r="L1568" i="1" s="1"/>
  <c r="N37" i="1"/>
  <c r="N1726" i="1" s="1"/>
  <c r="P1601" i="1"/>
  <c r="P1600" i="1" s="1"/>
  <c r="M1159" i="1"/>
  <c r="M1158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1510" i="1"/>
  <c r="M1509" i="1" s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N488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422" i="1" s="1"/>
  <c r="N535" i="1"/>
  <c r="O373" i="1"/>
  <c r="L792" i="1"/>
  <c r="L835" i="1" s="1"/>
  <c r="L868" i="1" s="1"/>
  <c r="N418" i="1"/>
  <c r="P984" i="1"/>
  <c r="P565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1554" i="1"/>
  <c r="M1553" i="1" s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L1329" i="1"/>
  <c r="L1328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 s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M1601" i="1"/>
  <c r="M1600" i="1" s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Q372" i="1" l="1"/>
  <c r="P1610" i="1"/>
  <c r="P1331" i="1"/>
  <c r="P1184" i="1"/>
  <c r="P1563" i="1"/>
  <c r="P1415" i="1"/>
  <c r="P1330" i="1"/>
  <c r="P1329" i="1" s="1"/>
  <c r="P1328" i="1" s="1"/>
  <c r="P411" i="1"/>
  <c r="P410" i="1" s="1"/>
  <c r="Q430" i="1"/>
  <c r="P1183" i="1"/>
  <c r="P1182" i="1" s="1"/>
  <c r="P1181" i="1" s="1"/>
  <c r="Q1415" i="1"/>
  <c r="Q1413" i="1" s="1"/>
  <c r="Q1412" i="1" s="1"/>
  <c r="Q1331" i="1"/>
  <c r="Q1329" i="1" s="1"/>
  <c r="Q1328" i="1" s="1"/>
  <c r="Q1610" i="1"/>
  <c r="Q1184" i="1"/>
  <c r="Q1563" i="1"/>
  <c r="Q1562" i="1"/>
  <c r="Q1561" i="1" s="1"/>
  <c r="Q1560" i="1" s="1"/>
  <c r="Q1609" i="1"/>
  <c r="Q20" i="1"/>
  <c r="L1010" i="1"/>
  <c r="L1009" i="1" s="1"/>
  <c r="P1414" i="1"/>
  <c r="P1413" i="1" s="1"/>
  <c r="P1412" i="1" s="1"/>
  <c r="O1331" i="1"/>
  <c r="O1329" i="1" s="1"/>
  <c r="O1328" i="1" s="1"/>
  <c r="O1610" i="1"/>
  <c r="O1608" i="1" s="1"/>
  <c r="O1607" i="1" s="1"/>
  <c r="O1415" i="1"/>
  <c r="O1563" i="1"/>
  <c r="O1561" i="1" s="1"/>
  <c r="O1560" i="1" s="1"/>
  <c r="O1184" i="1"/>
  <c r="O1182" i="1" s="1"/>
  <c r="O1181" i="1" s="1"/>
  <c r="O1414" i="1"/>
  <c r="O1413" i="1" s="1"/>
  <c r="O1412" i="1" s="1"/>
  <c r="P1562" i="1"/>
  <c r="P1561" i="1" s="1"/>
  <c r="P1560" i="1" s="1"/>
  <c r="P1727" i="1"/>
  <c r="Q424" i="1"/>
  <c r="O1609" i="1"/>
  <c r="Q1414" i="1"/>
  <c r="P422" i="1"/>
  <c r="P421" i="1" s="1"/>
  <c r="O423" i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M409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Q1182" i="1" l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H1653" i="1"/>
  <c r="F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618" i="1" l="1"/>
  <c r="G1571" i="1"/>
  <c r="F1571" i="1"/>
  <c r="H1571" i="1"/>
  <c r="I1571" i="1"/>
  <c r="F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63" i="1" l="1"/>
  <c r="I1610" i="1"/>
  <c r="H1556" i="1"/>
  <c r="F1556" i="1"/>
  <c r="G1610" i="1"/>
  <c r="G1563" i="1"/>
  <c r="I1556" i="1"/>
  <c r="G1556" i="1"/>
  <c r="H1603" i="1"/>
  <c r="F1610" i="1"/>
  <c r="H1610" i="1"/>
  <c r="I1603" i="1"/>
  <c r="F1563" i="1"/>
  <c r="I1563" i="1"/>
  <c r="G1603" i="1"/>
  <c r="F160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F1415" i="1"/>
  <c r="F1429" i="1"/>
  <c r="G1429" i="1"/>
  <c r="I1415" i="1"/>
  <c r="H1512" i="1"/>
  <c r="I1429" i="1"/>
  <c r="G1415" i="1"/>
  <c r="H1415" i="1"/>
  <c r="H1429" i="1"/>
  <c r="G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F1345" i="1"/>
  <c r="F1331" i="1"/>
  <c r="G1331" i="1"/>
  <c r="H1331" i="1"/>
  <c r="I1345" i="1"/>
  <c r="H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H1184" i="1" l="1"/>
  <c r="F1184" i="1"/>
  <c r="H1207" i="1"/>
  <c r="F1207" i="1"/>
  <c r="I1207" i="1"/>
  <c r="G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6" i="1" l="1" a="1"/>
  <c r="J736" i="1" s="1"/>
  <c r="J745" i="1" s="1"/>
  <c r="J738" i="1" a="1"/>
  <c r="J738" i="1" s="1"/>
  <c r="J758" i="1" s="1"/>
  <c r="K736" i="1" a="1"/>
  <c r="K736" i="1" s="1"/>
  <c r="K738" i="1" a="1"/>
  <c r="K73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617" i="1" l="1"/>
  <c r="G1570" i="1"/>
  <c r="G1428" i="1"/>
  <c r="G1344" i="1"/>
  <c r="G1206" i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569" i="1" s="1"/>
  <c r="F1568" i="1" s="1"/>
  <c r="F1617" i="1"/>
  <c r="F1428" i="1"/>
  <c r="F1344" i="1"/>
  <c r="F1206" i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427" i="1"/>
  <c r="G1426" i="1" s="1"/>
  <c r="G1616" i="1"/>
  <c r="G1615" i="1" s="1"/>
  <c r="G1569" i="1"/>
  <c r="G1568" i="1" s="1"/>
  <c r="G1343" i="1"/>
  <c r="G1342" i="1" s="1"/>
  <c r="G1205" i="1"/>
  <c r="G1204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570" i="1" s="1"/>
  <c r="J49" i="1"/>
  <c r="K1206" i="1" l="1"/>
  <c r="J1618" i="1"/>
  <c r="J1429" i="1"/>
  <c r="J1207" i="1"/>
  <c r="J1571" i="1"/>
  <c r="J1345" i="1"/>
  <c r="J1206" i="1"/>
  <c r="K1428" i="1"/>
  <c r="J1617" i="1"/>
  <c r="K1618" i="1"/>
  <c r="K1207" i="1"/>
  <c r="K1571" i="1"/>
  <c r="K1429" i="1"/>
  <c r="K1345" i="1"/>
  <c r="K1344" i="1"/>
  <c r="K1617" i="1"/>
  <c r="J1344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562" i="1"/>
  <c r="F1609" i="1"/>
  <c r="F1414" i="1"/>
  <c r="F1330" i="1"/>
  <c r="F1183" i="1"/>
  <c r="H1652" i="1"/>
  <c r="H1602" i="1"/>
  <c r="H1555" i="1"/>
  <c r="H1554" i="1" s="1"/>
  <c r="H1553" i="1" s="1"/>
  <c r="H1511" i="1"/>
  <c r="H1160" i="1"/>
  <c r="G1658" i="1"/>
  <c r="G1659" i="1" s="1"/>
  <c r="G1609" i="1"/>
  <c r="G1562" i="1"/>
  <c r="G1414" i="1"/>
  <c r="G1330" i="1"/>
  <c r="G1183" i="1"/>
  <c r="H1658" i="1"/>
  <c r="H1659" i="1" s="1"/>
  <c r="H1562" i="1"/>
  <c r="H1609" i="1"/>
  <c r="H1414" i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561" i="1" s="1"/>
  <c r="I1560" i="1" s="1"/>
  <c r="I1414" i="1"/>
  <c r="I1413" i="1" s="1"/>
  <c r="I1412" i="1" s="1"/>
  <c r="I1330" i="1"/>
  <c r="I1329" i="1" s="1"/>
  <c r="I1328" i="1" s="1"/>
  <c r="I1183" i="1"/>
  <c r="G1652" i="1"/>
  <c r="G1602" i="1"/>
  <c r="G1555" i="1"/>
  <c r="G1511" i="1"/>
  <c r="G1160" i="1"/>
  <c r="I1652" i="1"/>
  <c r="I1602" i="1"/>
  <c r="I1555" i="1"/>
  <c r="I1511" i="1"/>
  <c r="I1160" i="1"/>
  <c r="F1652" i="1"/>
  <c r="F1555" i="1"/>
  <c r="F1602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09" i="1" s="1"/>
  <c r="K1414" i="1" l="1"/>
  <c r="K1562" i="1"/>
  <c r="K1658" i="1"/>
  <c r="K1659" i="1" s="1"/>
  <c r="J1603" i="1"/>
  <c r="J1512" i="1"/>
  <c r="J1653" i="1"/>
  <c r="J1161" i="1"/>
  <c r="J1556" i="1"/>
  <c r="K1183" i="1"/>
  <c r="J1555" i="1"/>
  <c r="K1563" i="1"/>
  <c r="K1331" i="1"/>
  <c r="K1415" i="1"/>
  <c r="K1184" i="1"/>
  <c r="K1610" i="1"/>
  <c r="J1331" i="1"/>
  <c r="J1563" i="1"/>
  <c r="J1415" i="1"/>
  <c r="J1610" i="1"/>
  <c r="J1184" i="1"/>
  <c r="J1414" i="1"/>
  <c r="J1609" i="1"/>
  <c r="J1562" i="1"/>
  <c r="J1658" i="1"/>
  <c r="J1659" i="1" s="1"/>
  <c r="K1161" i="1"/>
  <c r="K1653" i="1"/>
  <c r="K1512" i="1"/>
  <c r="K1603" i="1"/>
  <c r="K1556" i="1"/>
  <c r="J1160" i="1"/>
  <c r="J1602" i="1"/>
  <c r="K1330" i="1"/>
  <c r="J1330" i="1"/>
  <c r="J1511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<sst xmlns="http://schemas.openxmlformats.org/spreadsheetml/2006/main" count="5309" uniqueCount="2482">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</sst>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1.6690212585162494E-2</v>
          </cell>
          <cell r="H4">
            <v>1.671698930548676E-3</v>
          </cell>
          <cell r="I4">
            <v>3.329059658458252E-3</v>
          </cell>
          <cell r="J4">
            <v>3.4120190842708504E-3</v>
          </cell>
          <cell r="K4">
            <v>3.1985632295753945E-3</v>
          </cell>
          <cell r="L4">
            <v>9.2896956980534073E-3</v>
          </cell>
          <cell r="M4">
            <v>5.236455512656597E-3</v>
          </cell>
          <cell r="N4">
            <v>1.8894076961724179E-2</v>
          </cell>
          <cell r="O4">
            <v>0.20422831999378435</v>
          </cell>
          <cell r="P4">
            <v>0.3956797696505629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9.7608138743129694E-3</v>
          </cell>
          <cell r="H5">
            <v>4.0075148340726032E-4</v>
          </cell>
          <cell r="I5">
            <v>7.8842458838546473E-4</v>
          </cell>
          <cell r="J5">
            <v>8.0550842153025203E-4</v>
          </cell>
          <cell r="K5">
            <v>7.5114093429444657E-4</v>
          </cell>
          <cell r="L5">
            <v>2.3302259513310586E-3</v>
          </cell>
          <cell r="M5">
            <v>1.2616757406793424E-3</v>
          </cell>
          <cell r="N5">
            <v>5.6042645375802272E-3</v>
          </cell>
          <cell r="O5">
            <v>0.18863527376406275</v>
          </cell>
          <cell r="P5">
            <v>0.34936202202188116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1.3775734063596519E-3</v>
          </cell>
          <cell r="H6">
            <v>2.2418890369837257E-4</v>
          </cell>
          <cell r="I6">
            <v>4.521492207729044E-4</v>
          </cell>
          <cell r="J6">
            <v>4.6698850466539085E-4</v>
          </cell>
          <cell r="K6">
            <v>4.3260202135280584E-4</v>
          </cell>
          <cell r="L6">
            <v>1.2940720468845605E-3</v>
          </cell>
          <cell r="M6">
            <v>7.2107716058913453E-4</v>
          </cell>
          <cell r="N6">
            <v>2.5775933437086314E-3</v>
          </cell>
          <cell r="O6">
            <v>3.0547601122501724E-3</v>
          </cell>
          <cell r="P6">
            <v>9.2030030208722306E-3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5.0866614867351942E-4</v>
          </cell>
          <cell r="H7">
            <v>1.7577031597820387E-4</v>
          </cell>
          <cell r="I7">
            <v>3.1363236253726485E-4</v>
          </cell>
          <cell r="J7">
            <v>3.2807983737352106E-4</v>
          </cell>
          <cell r="K7">
            <v>3.1273966278621082E-4</v>
          </cell>
          <cell r="L7">
            <v>6.6736643404416928E-4</v>
          </cell>
          <cell r="M7">
            <v>4.6622473427627753E-4</v>
          </cell>
          <cell r="N7">
            <v>9.2938817908435386E-4</v>
          </cell>
          <cell r="O7">
            <v>9.4675903547589472E-4</v>
          </cell>
          <cell r="P7">
            <v>1.3929349727454467E-3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1.4276134023297065E-3</v>
          </cell>
          <cell r="H8">
            <v>2.2663217341683341E-4</v>
          </cell>
          <cell r="I8">
            <v>4.5637807361321959E-4</v>
          </cell>
          <cell r="J8">
            <v>4.7421640768616934E-4</v>
          </cell>
          <cell r="K8">
            <v>4.418327567893415E-4</v>
          </cell>
          <cell r="L8">
            <v>1.3573516886060794E-3</v>
          </cell>
          <cell r="M8">
            <v>7.490493674820281E-4</v>
          </cell>
          <cell r="N8">
            <v>2.6961179983154382E-3</v>
          </cell>
          <cell r="O8">
            <v>3.184506063925448E-3</v>
          </cell>
          <cell r="P8">
            <v>9.7795574274273829E-3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1.386578769985687E-3</v>
          </cell>
          <cell r="H9">
            <v>2.2356319608022603E-4</v>
          </cell>
          <cell r="I9">
            <v>4.5225909924162571E-4</v>
          </cell>
          <cell r="J9">
            <v>4.6680530856893645E-4</v>
          </cell>
          <cell r="K9">
            <v>4.3458912699437079E-4</v>
          </cell>
          <cell r="L9">
            <v>1.2809110225905816E-3</v>
          </cell>
          <cell r="M9">
            <v>7.0835247729198576E-4</v>
          </cell>
          <cell r="N9">
            <v>2.5053856674037422E-3</v>
          </cell>
          <cell r="O9">
            <v>2.995360865493327E-3</v>
          </cell>
          <cell r="P9">
            <v>9.0031109913378832E-3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8.5152158408828245E-4</v>
          </cell>
          <cell r="H10">
            <v>1.9661662531487848E-4</v>
          </cell>
          <cell r="I10">
            <v>4.1403296267907821E-4</v>
          </cell>
          <cell r="J10">
            <v>4.0337548139354919E-4</v>
          </cell>
          <cell r="K10">
            <v>3.9294467942831954E-4</v>
          </cell>
          <cell r="L10">
            <v>1.0656065209775467E-3</v>
          </cell>
          <cell r="M10">
            <v>6.0897164180809867E-4</v>
          </cell>
          <cell r="N10">
            <v>2.0044139003560458E-3</v>
          </cell>
          <cell r="O10">
            <v>2.3573553194654539E-3</v>
          </cell>
          <cell r="P10">
            <v>7.7398307807531701E-3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1.3774453994126687E-3</v>
          </cell>
          <cell r="H11">
            <v>2.2417623265290169E-4</v>
          </cell>
          <cell r="I11">
            <v>4.521833512286945E-4</v>
          </cell>
          <cell r="J11">
            <v>4.6704512305303036E-4</v>
          </cell>
          <cell r="K11">
            <v>4.3271404792989861E-4</v>
          </cell>
          <cell r="L11">
            <v>1.2941620336194056E-3</v>
          </cell>
          <cell r="M11">
            <v>7.2110439052973136E-4</v>
          </cell>
          <cell r="N11">
            <v>2.5769133352757287E-3</v>
          </cell>
          <cell r="O11">
            <v>3.0543048331113619E-3</v>
          </cell>
          <cell r="P11">
            <v>9.1993104355459349E-3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9.7990761605349849E-3</v>
          </cell>
          <cell r="G12">
            <v>1.1432011455367885E-2</v>
          </cell>
          <cell r="H12">
            <v>1.1536584814501092E-2</v>
          </cell>
          <cell r="I12">
            <v>1.2988353029821558E-2</v>
          </cell>
          <cell r="J12">
            <v>1.3117641362097652E-2</v>
          </cell>
          <cell r="K12">
            <v>0.73978790563431363</v>
          </cell>
          <cell r="L12">
            <v>1.8824309665297922</v>
          </cell>
          <cell r="M12">
            <v>1.8824309794478487</v>
          </cell>
          <cell r="N12">
            <v>1.8825363683438934</v>
          </cell>
          <cell r="O12">
            <v>1.8825447506421025</v>
          </cell>
          <cell r="P12">
            <v>1.8820111259035626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9.7990761605349849E-3</v>
          </cell>
          <cell r="G13">
            <v>1.1432011455367885E-2</v>
          </cell>
          <cell r="H13">
            <v>1.1536584814501092E-2</v>
          </cell>
          <cell r="I13">
            <v>1.2988353029821558E-2</v>
          </cell>
          <cell r="J13">
            <v>1.3117641362097652E-2</v>
          </cell>
          <cell r="K13">
            <v>0.73978790563431363</v>
          </cell>
          <cell r="L13">
            <v>1.8824309665297922</v>
          </cell>
          <cell r="M13">
            <v>1.8824309794478487</v>
          </cell>
          <cell r="N13">
            <v>1.8825363683438934</v>
          </cell>
          <cell r="O13">
            <v>1.8825447506421025</v>
          </cell>
          <cell r="P13">
            <v>1.8820111259035626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1.2274171735213301E-3</v>
          </cell>
          <cell r="G14">
            <v>1.6305698093424501E-4</v>
          </cell>
          <cell r="H14">
            <v>5.1926138068572697E-6</v>
          </cell>
          <cell r="I14">
            <v>6.5704430487002599E-2</v>
          </cell>
          <cell r="J14">
            <v>0.126572336862528</v>
          </cell>
          <cell r="K14">
            <v>8.1747016382191798E-7</v>
          </cell>
          <cell r="L14">
            <v>1.02109467233883E-5</v>
          </cell>
          <cell r="M14">
            <v>3.2981031952266898E-6</v>
          </cell>
          <cell r="N14">
            <v>1.16010558766556E-5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1.2274171735213301E-3</v>
          </cell>
          <cell r="G15">
            <v>1.2274171735213301E-3</v>
          </cell>
          <cell r="H15">
            <v>1.2274171735213301E-3</v>
          </cell>
          <cell r="I15">
            <v>1.39172462868297E-3</v>
          </cell>
          <cell r="J15">
            <v>1.3956667682624301E-3</v>
          </cell>
          <cell r="K15">
            <v>7.52772976686229E-2</v>
          </cell>
          <cell r="L15">
            <v>0.193672434117794</v>
          </cell>
          <cell r="M15">
            <v>0.19367312598033301</v>
          </cell>
          <cell r="N15">
            <v>0.193684256776887</v>
          </cell>
          <cell r="O15">
            <v>0.19368676063787599</v>
          </cell>
          <cell r="P15">
            <v>0.19369836169375301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3.2682187785579551</v>
          </cell>
          <cell r="F16">
            <v>3.8319871612812069</v>
          </cell>
          <cell r="G16">
            <v>3.7279169969456278</v>
          </cell>
          <cell r="H16">
            <v>3.8827328872890301</v>
          </cell>
          <cell r="I16">
            <v>4.0178246392961245</v>
          </cell>
          <cell r="J16">
            <v>4.1189190506516171</v>
          </cell>
          <cell r="K16">
            <v>4.1992863616777383</v>
          </cell>
          <cell r="L16">
            <v>4.265917765227476</v>
          </cell>
          <cell r="M16">
            <v>4.3156756998991828</v>
          </cell>
          <cell r="N16">
            <v>4.359986900649047</v>
          </cell>
          <cell r="O16">
            <v>4.3600229893738183</v>
          </cell>
          <cell r="P16">
            <v>4.3605130826230489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3.2682187785579551</v>
          </cell>
          <cell r="F17">
            <v>3.8319871612812069</v>
          </cell>
          <cell r="G17">
            <v>3.7279169969456278</v>
          </cell>
          <cell r="H17">
            <v>3.8827328872890301</v>
          </cell>
          <cell r="I17">
            <v>4.0178246392961245</v>
          </cell>
          <cell r="J17">
            <v>4.1189190506516171</v>
          </cell>
          <cell r="K17">
            <v>4.1992863616777383</v>
          </cell>
          <cell r="L17">
            <v>4.265917765227476</v>
          </cell>
          <cell r="M17">
            <v>4.3156756998991828</v>
          </cell>
          <cell r="N17">
            <v>4.359986900649047</v>
          </cell>
          <cell r="O17">
            <v>4.3600229893738183</v>
          </cell>
          <cell r="P17">
            <v>4.3605130826230489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0.66997884461482271</v>
          </cell>
          <cell r="F18">
            <v>9.0849605326630126E-2</v>
          </cell>
          <cell r="G18">
            <v>5.7872783962530414E-2</v>
          </cell>
          <cell r="H18">
            <v>0.85364309367675451</v>
          </cell>
          <cell r="I18">
            <v>0.66069229937834029</v>
          </cell>
          <cell r="J18">
            <v>0.174515263399459</v>
          </cell>
          <cell r="K18">
            <v>0.13516049870654062</v>
          </cell>
          <cell r="L18">
            <v>7.5294454068529804E-2</v>
          </cell>
          <cell r="M18">
            <v>4.8785139931383288E-2</v>
          </cell>
          <cell r="N18">
            <v>6.609744873274595E-2</v>
          </cell>
          <cell r="O18">
            <v>8.7552635155464145E-2</v>
          </cell>
          <cell r="P18">
            <v>0.1653476754137925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2.0850688192891318</v>
          </cell>
          <cell r="F19">
            <v>0.26475282619641377</v>
          </cell>
          <cell r="G19">
            <v>0.15146800591119916</v>
          </cell>
          <cell r="H19">
            <v>1.8117504951583658</v>
          </cell>
          <cell r="I19">
            <v>1.0752710305240438</v>
          </cell>
          <cell r="J19">
            <v>0.19765740036618978</v>
          </cell>
          <cell r="K19">
            <v>0.15123589742238153</v>
          </cell>
          <cell r="L19">
            <v>8.3220186075743705E-2</v>
          </cell>
          <cell r="M19">
            <v>5.3920417818897524E-2</v>
          </cell>
          <cell r="N19">
            <v>7.3055074915140489E-2</v>
          </cell>
          <cell r="O19">
            <v>9.6768702013934421E-2</v>
          </cell>
          <cell r="P19">
            <v>0.18275269387840262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108.88929905307199</v>
          </cell>
          <cell r="F20">
            <v>14.5633990421635</v>
          </cell>
          <cell r="G20">
            <v>9.4529416813473901</v>
          </cell>
          <cell r="H20">
            <v>133.795306383753</v>
          </cell>
          <cell r="I20">
            <v>103.56335415405999</v>
          </cell>
          <cell r="J20">
            <v>27.6558908102839</v>
          </cell>
          <cell r="K20">
            <v>21.493202052146401</v>
          </cell>
          <cell r="L20">
            <v>12.1365114766873</v>
          </cell>
          <cell r="M20">
            <v>7.9076564751584399</v>
          </cell>
          <cell r="N20">
            <v>10.724980842972601</v>
          </cell>
          <cell r="O20">
            <v>14.1011601812011</v>
          </cell>
          <cell r="P20">
            <v>26.725729409742002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1.930661330728235</v>
          </cell>
          <cell r="F21">
            <v>0.25821629507382171</v>
          </cell>
          <cell r="G21">
            <v>0.1676053489600603</v>
          </cell>
          <cell r="H21">
            <v>2.3722572053856861</v>
          </cell>
          <cell r="I21">
            <v>1.8362296835826253</v>
          </cell>
          <cell r="J21">
            <v>0.49035267394120485</v>
          </cell>
          <cell r="K21">
            <v>0.38108514276855343</v>
          </cell>
          <cell r="L21">
            <v>0.21518637370012891</v>
          </cell>
          <cell r="M21">
            <v>0.14020667509146162</v>
          </cell>
          <cell r="N21">
            <v>0.19015923480447841</v>
          </cell>
          <cell r="O21">
            <v>0.25002057058867205</v>
          </cell>
          <cell r="P21">
            <v>0.4738604505273401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1.4430441120943501E-6</v>
          </cell>
          <cell r="G22">
            <v>5.7567526831600004E-6</v>
          </cell>
          <cell r="H22">
            <v>3.06479812465974E-2</v>
          </cell>
          <cell r="I22">
            <v>6.2700425775498306E-5</v>
          </cell>
          <cell r="J22">
            <v>2.1220046995070799E-5</v>
          </cell>
          <cell r="K22">
            <v>6.2816067557798605E-5</v>
          </cell>
          <cell r="L22">
            <v>1.09506112111388E-2</v>
          </cell>
          <cell r="M22">
            <v>1.7012842816401999E-5</v>
          </cell>
          <cell r="N22">
            <v>2.6939332961917802E-4</v>
          </cell>
          <cell r="O22">
            <v>1.79713039626963E-3</v>
          </cell>
          <cell r="P22">
            <v>2.3946780077050402E-2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2.92098387463725E-2</v>
          </cell>
          <cell r="F23">
            <v>2.1604721490859694E-2</v>
          </cell>
          <cell r="G23">
            <v>1.3760567092620857E-2</v>
          </cell>
          <cell r="H23">
            <v>3.4829529420481703E-2</v>
          </cell>
          <cell r="I23">
            <v>3.0715875164021633E-2</v>
          </cell>
          <cell r="J23">
            <v>3.0734694122821413E-2</v>
          </cell>
          <cell r="K23">
            <v>2.1075460495750074E-2</v>
          </cell>
          <cell r="L23">
            <v>1.1092918270877711E-2</v>
          </cell>
          <cell r="M23">
            <v>1.1061131649464621E-2</v>
          </cell>
          <cell r="N23">
            <v>1.1292765580953082E-2</v>
          </cell>
          <cell r="O23">
            <v>1.3027898547154589E-2</v>
          </cell>
          <cell r="P23">
            <v>2.6023299845547163E-2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6.7990984362837228</v>
          </cell>
          <cell r="F24">
            <v>9.831069567603544E-4</v>
          </cell>
          <cell r="G24">
            <v>8.1717714097007035E-4</v>
          </cell>
          <cell r="H24">
            <v>3.7423488953781551E-4</v>
          </cell>
          <cell r="I24">
            <v>5.5017891084980022E-4</v>
          </cell>
          <cell r="J24">
            <v>6.0846009680259644E-4</v>
          </cell>
          <cell r="K24">
            <v>6.4620823899868023E-4</v>
          </cell>
          <cell r="L24">
            <v>6.8816004925816476E-4</v>
          </cell>
          <cell r="M24">
            <v>6.1142165759407751E-4</v>
          </cell>
          <cell r="N24">
            <v>6.4706034387484329E-4</v>
          </cell>
          <cell r="O24">
            <v>6.1033860814636311E-4</v>
          </cell>
          <cell r="P24">
            <v>1.0999832120417983E-3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6.7990984362837228</v>
          </cell>
          <cell r="F25">
            <v>9.831069567603544E-4</v>
          </cell>
          <cell r="G25">
            <v>8.1717714097007035E-4</v>
          </cell>
          <cell r="H25">
            <v>3.7423488953781551E-4</v>
          </cell>
          <cell r="I25">
            <v>5.5017891084980022E-4</v>
          </cell>
          <cell r="J25">
            <v>6.0846009680259644E-4</v>
          </cell>
          <cell r="K25">
            <v>6.4620823899868023E-4</v>
          </cell>
          <cell r="L25">
            <v>6.8816004925816476E-4</v>
          </cell>
          <cell r="M25">
            <v>6.1142165759407751E-4</v>
          </cell>
          <cell r="N25">
            <v>6.4706034387484329E-4</v>
          </cell>
          <cell r="O25">
            <v>6.1033860814636311E-4</v>
          </cell>
          <cell r="P25">
            <v>1.0999832120417983E-3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6.1543215054057001E-6</v>
          </cell>
          <cell r="F26">
            <v>4.7570447792266697E-6</v>
          </cell>
          <cell r="G26">
            <v>5.3051342511175996E-6</v>
          </cell>
          <cell r="H26">
            <v>5.6098639376229498E-6</v>
          </cell>
          <cell r="I26">
            <v>9.51284277379879E-6</v>
          </cell>
          <cell r="J26">
            <v>8.7479354738761099E-6</v>
          </cell>
          <cell r="K26">
            <v>1.0023854087712999E-5</v>
          </cell>
          <cell r="L26">
            <v>2.95441923687688E-5</v>
          </cell>
          <cell r="M26">
            <v>2.0115626496040501E-5</v>
          </cell>
          <cell r="N26">
            <v>8.5546989296735499E-4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1.4631457892019757</v>
          </cell>
          <cell r="F27">
            <v>1.1561409244100762E-3</v>
          </cell>
          <cell r="G27">
            <v>1.1415068243600945E-3</v>
          </cell>
          <cell r="H27">
            <v>1.1350047534779417E-3</v>
          </cell>
          <cell r="I27">
            <v>1.1389849776433092E-3</v>
          </cell>
          <cell r="J27">
            <v>1.1361372717533236E-3</v>
          </cell>
          <cell r="K27">
            <v>1.1393661587932868E-3</v>
          </cell>
          <cell r="L27">
            <v>1.1372788324111038E-3</v>
          </cell>
          <cell r="M27">
            <v>1.1414135041418749E-3</v>
          </cell>
          <cell r="N27">
            <v>1.1726646156429155E-3</v>
          </cell>
          <cell r="O27">
            <v>1.1823845083436257E-3</v>
          </cell>
          <cell r="P27">
            <v>2.0338179067107554E-3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2.2143293135424465E-3</v>
          </cell>
          <cell r="F28">
            <v>2.2060243162765692E-3</v>
          </cell>
          <cell r="G28">
            <v>2.2052406627908619E-3</v>
          </cell>
          <cell r="H28">
            <v>5.7889152590409589E-2</v>
          </cell>
          <cell r="I28">
            <v>7.1674322907050711E-2</v>
          </cell>
          <cell r="J28">
            <v>7.8737705186857729E-2</v>
          </cell>
          <cell r="K28">
            <v>8.3835388315701198E-2</v>
          </cell>
          <cell r="L28">
            <v>8.8690844766564622E-2</v>
          </cell>
          <cell r="M28">
            <v>9.3134418707951624E-2</v>
          </cell>
          <cell r="N28">
            <v>9.8114096359917316E-2</v>
          </cell>
          <cell r="O28">
            <v>0.10086534062585484</v>
          </cell>
          <cell r="P28">
            <v>0.10595681278194721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2.2143293135424447E-3</v>
          </cell>
          <cell r="F29">
            <v>2.2060243162765666E-3</v>
          </cell>
          <cell r="G29">
            <v>2.2052406627908602E-3</v>
          </cell>
          <cell r="H29">
            <v>5.7889152590409547E-2</v>
          </cell>
          <cell r="I29">
            <v>7.1674322907050642E-2</v>
          </cell>
          <cell r="J29">
            <v>7.8737705186857646E-2</v>
          </cell>
          <cell r="K29">
            <v>8.3835388315701073E-2</v>
          </cell>
          <cell r="L29">
            <v>8.8690844766564553E-2</v>
          </cell>
          <cell r="M29">
            <v>9.3134418707951513E-2</v>
          </cell>
          <cell r="N29">
            <v>9.8114096359917233E-2</v>
          </cell>
          <cell r="O29">
            <v>0.10086534062585475</v>
          </cell>
          <cell r="P29">
            <v>0.1059568127819471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2.4500665716278174E-3</v>
          </cell>
          <cell r="F30">
            <v>2.4411469451451851E-3</v>
          </cell>
          <cell r="G30">
            <v>2.4391452938046514E-3</v>
          </cell>
          <cell r="H30">
            <v>6.4018109853562905E-2</v>
          </cell>
          <cell r="I30">
            <v>7.926273349101344E-2</v>
          </cell>
          <cell r="J30">
            <v>8.7073602840970515E-2</v>
          </cell>
          <cell r="K30">
            <v>9.2710986009051727E-2</v>
          </cell>
          <cell r="L30">
            <v>9.8081639463463724E-2</v>
          </cell>
          <cell r="M30">
            <v>0.1029945022716478</v>
          </cell>
          <cell r="N30">
            <v>0.10850445989433417</v>
          </cell>
          <cell r="O30">
            <v>0.11154503452500478</v>
          </cell>
          <cell r="P30">
            <v>0.11718139710199384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2.4500665716278174E-3</v>
          </cell>
          <cell r="F31">
            <v>2.4411469451451851E-3</v>
          </cell>
          <cell r="G31">
            <v>2.4391452938046514E-3</v>
          </cell>
          <cell r="H31">
            <v>6.4018109853562905E-2</v>
          </cell>
          <cell r="I31">
            <v>7.926273349101344E-2</v>
          </cell>
          <cell r="J31">
            <v>8.7073602840970515E-2</v>
          </cell>
          <cell r="K31">
            <v>9.2710986009051727E-2</v>
          </cell>
          <cell r="L31">
            <v>9.8081639463463724E-2</v>
          </cell>
          <cell r="M31">
            <v>0.1029945022716478</v>
          </cell>
          <cell r="N31">
            <v>0.10850445989433417</v>
          </cell>
          <cell r="O31">
            <v>0.11154503452500478</v>
          </cell>
          <cell r="P31">
            <v>0.11718139710199384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9.0170289556457605E-4</v>
          </cell>
          <cell r="F32">
            <v>1.4315580418445199E-6</v>
          </cell>
          <cell r="G32">
            <v>3.7405249975094001E-6</v>
          </cell>
          <cell r="H32">
            <v>2.48716457914217E-2</v>
          </cell>
          <cell r="I32">
            <v>4.5095139950493404E-3</v>
          </cell>
          <cell r="J32">
            <v>2.25365401172282E-2</v>
          </cell>
          <cell r="K32">
            <v>9.5211744633749394E-3</v>
          </cell>
          <cell r="L32">
            <v>1.9114280469297799E-2</v>
          </cell>
          <cell r="M32">
            <v>1.47588050607632E-2</v>
          </cell>
          <cell r="N32">
            <v>1.5639087824786901E-2</v>
          </cell>
          <cell r="O32">
            <v>2.3067034655890099E-2</v>
          </cell>
          <cell r="P32">
            <v>9.7749875796429905E-3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9.0399834588909106E-4</v>
          </cell>
          <cell r="F33">
            <v>9.0489981245752218E-4</v>
          </cell>
          <cell r="G33">
            <v>9.0753302675672224E-4</v>
          </cell>
          <cell r="H33">
            <v>2.5534470905775507E-2</v>
          </cell>
          <cell r="I33">
            <v>2.9382291871877221E-2</v>
          </cell>
          <cell r="J33">
            <v>3.226817822204181E-2</v>
          </cell>
          <cell r="K33">
            <v>3.4394914455356314E-2</v>
          </cell>
          <cell r="L33">
            <v>3.633169183813148E-2</v>
          </cell>
          <cell r="M33">
            <v>3.8154430719885106E-2</v>
          </cell>
          <cell r="N33">
            <v>4.0188475770208398E-2</v>
          </cell>
          <cell r="O33">
            <v>4.1318271382827641E-2</v>
          </cell>
          <cell r="P33">
            <v>4.3392580055718367E-2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5.7637784098236525E-5</v>
          </cell>
          <cell r="F34">
            <v>1.3438563489324282E-4</v>
          </cell>
          <cell r="G34">
            <v>3.4942213287502535E-2</v>
          </cell>
          <cell r="H34">
            <v>2.0749827245733057</v>
          </cell>
          <cell r="I34">
            <v>4.645691176204723</v>
          </cell>
          <cell r="J34">
            <v>4.2625202052228577</v>
          </cell>
          <cell r="K34">
            <v>4.1063348589135531</v>
          </cell>
          <cell r="L34">
            <v>1.1460966628262923</v>
          </cell>
          <cell r="M34">
            <v>0.76487365646374605</v>
          </cell>
          <cell r="N34">
            <v>1.0056117795642563</v>
          </cell>
          <cell r="O34">
            <v>0.89665232583599042</v>
          </cell>
          <cell r="P34">
            <v>1.1351367347858758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5.763778409823643E-5</v>
          </cell>
          <cell r="F35">
            <v>1.3427588193738079E-4</v>
          </cell>
          <cell r="G35">
            <v>3.489764413790114E-2</v>
          </cell>
          <cell r="H35">
            <v>2.0749827245733079</v>
          </cell>
          <cell r="I35">
            <v>4.6405292971200565</v>
          </cell>
          <cell r="J35">
            <v>4.2625202052228603</v>
          </cell>
          <cell r="K35">
            <v>4.1023247662779001</v>
          </cell>
          <cell r="L35">
            <v>1.1460966628262925</v>
          </cell>
          <cell r="M35">
            <v>0.76487365646374617</v>
          </cell>
          <cell r="N35">
            <v>1.0056117795642563</v>
          </cell>
          <cell r="O35">
            <v>0.89665232583599053</v>
          </cell>
          <cell r="P35">
            <v>1.1351367347858761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8.6805875838470196E-5</v>
          </cell>
          <cell r="F36">
            <v>1.6134485202233138E-4</v>
          </cell>
          <cell r="G36">
            <v>4.1601996187614829E-2</v>
          </cell>
          <cell r="H36">
            <v>2.385038690260187</v>
          </cell>
          <cell r="I36">
            <v>5.1618805671253227</v>
          </cell>
          <cell r="J36">
            <v>4.5833578595687898</v>
          </cell>
          <cell r="K36">
            <v>4.2774370038538958</v>
          </cell>
          <cell r="L36">
            <v>1.1576818797212509</v>
          </cell>
          <cell r="M36">
            <v>0.77260414153273438</v>
          </cell>
          <cell r="N36">
            <v>1.0157783690268964</v>
          </cell>
          <cell r="O36">
            <v>0.90571510277390754</v>
          </cell>
          <cell r="P36">
            <v>1.146614457319024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8.6805875838470196E-5</v>
          </cell>
          <cell r="F37">
            <v>1.6134485202233138E-4</v>
          </cell>
          <cell r="G37">
            <v>4.1601996187614829E-2</v>
          </cell>
          <cell r="H37">
            <v>2.385038690260187</v>
          </cell>
          <cell r="I37">
            <v>5.1618805671253227</v>
          </cell>
          <cell r="J37">
            <v>4.5833578595687898</v>
          </cell>
          <cell r="K37">
            <v>4.2774370038538958</v>
          </cell>
          <cell r="L37">
            <v>1.1576818797212509</v>
          </cell>
          <cell r="M37">
            <v>0.77260414153273438</v>
          </cell>
          <cell r="N37">
            <v>1.0157783690268964</v>
          </cell>
          <cell r="O37">
            <v>0.90571510277390754</v>
          </cell>
          <cell r="P37">
            <v>1.146614457319024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5.9299481828397598E-3</v>
          </cell>
          <cell r="F38">
            <v>7.6532187980323004E-5</v>
          </cell>
          <cell r="G38">
            <v>2.6119621577945602E-3</v>
          </cell>
          <cell r="H38">
            <v>0.121558260269253</v>
          </cell>
          <cell r="I38">
            <v>0.164803460327891</v>
          </cell>
          <cell r="J38">
            <v>2.2861516921381399E-3</v>
          </cell>
          <cell r="K38">
            <v>8.8575705754288706E-2</v>
          </cell>
          <cell r="L38">
            <v>2.3823596392743E-2</v>
          </cell>
          <cell r="M38">
            <v>4.6798686054635698E-2</v>
          </cell>
          <cell r="N38">
            <v>9.3003858749083401E-2</v>
          </cell>
          <cell r="O38">
            <v>3.3798058852767501E-2</v>
          </cell>
          <cell r="P38">
            <v>3.6186706625349299E-2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5.9299481828397598E-3</v>
          </cell>
          <cell r="F39">
            <v>5.9988374275498288E-3</v>
          </cell>
          <cell r="G39">
            <v>8.5932418371055079E-3</v>
          </cell>
          <cell r="H39">
            <v>0.1301122193604706</v>
          </cell>
          <cell r="I39">
            <v>0.29046152025065786</v>
          </cell>
          <cell r="J39">
            <v>0.26600653495930698</v>
          </cell>
          <cell r="K39">
            <v>0.25561994680302147</v>
          </cell>
          <cell r="L39">
            <v>0.11462548654845345</v>
          </cell>
          <cell r="M39">
            <v>0.1476956055451685</v>
          </cell>
          <cell r="N39">
            <v>0.16354948191675478</v>
          </cell>
          <cell r="O39">
            <v>0.16286484828699091</v>
          </cell>
          <cell r="P39">
            <v>0.16291349263166668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2.3357843563950047E-3</v>
          </cell>
          <cell r="H40">
            <v>8.5171128716343518E-4</v>
          </cell>
          <cell r="I40">
            <v>1.7253508557643544E-3</v>
          </cell>
          <cell r="J40">
            <v>1.6593526354343657E-3</v>
          </cell>
          <cell r="K40">
            <v>1.6280668478584088E-3</v>
          </cell>
          <cell r="L40">
            <v>4.1327206291648967E-3</v>
          </cell>
          <cell r="M40">
            <v>2.3195185629191848E-3</v>
          </cell>
          <cell r="N40">
            <v>5.3266834586407595E-3</v>
          </cell>
          <cell r="O40">
            <v>4.2781681804342159E-3</v>
          </cell>
          <cell r="P40">
            <v>9.2215122260363852E-3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6.472207582641277E-4</v>
          </cell>
          <cell r="H41">
            <v>2.2116191888451914E-4</v>
          </cell>
          <cell r="I41">
            <v>4.3877445018244054E-4</v>
          </cell>
          <cell r="J41">
            <v>4.1940991912216551E-4</v>
          </cell>
          <cell r="K41">
            <v>4.1467969756959843E-4</v>
          </cell>
          <cell r="L41">
            <v>1.0831219850893864E-3</v>
          </cell>
          <cell r="M41">
            <v>6.1409922479170088E-4</v>
          </cell>
          <cell r="N41">
            <v>1.4426161312930648E-3</v>
          </cell>
          <cell r="O41">
            <v>1.1435605879712249E-3</v>
          </cell>
          <cell r="P41">
            <v>2.5256634734602758E-3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2.6956959076849895E-4</v>
          </cell>
          <cell r="H42">
            <v>1.0108724689081887E-4</v>
          </cell>
          <cell r="I42">
            <v>2.0465179709815485E-4</v>
          </cell>
          <cell r="J42">
            <v>1.935741138203942E-4</v>
          </cell>
          <cell r="K42">
            <v>1.8333228191926972E-4</v>
          </cell>
          <cell r="L42">
            <v>4.615894717595007E-4</v>
          </cell>
          <cell r="M42">
            <v>2.46093107862573E-4</v>
          </cell>
          <cell r="N42">
            <v>5.5312486982311577E-4</v>
          </cell>
          <cell r="O42">
            <v>4.5239862706604597E-4</v>
          </cell>
          <cell r="P42">
            <v>9.7014729123688431E-4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1.9306422441968572E-4</v>
          </cell>
          <cell r="H43">
            <v>8.6593458830182211E-5</v>
          </cell>
          <cell r="I43">
            <v>1.621341901993744E-4</v>
          </cell>
          <cell r="J43">
            <v>1.559368606366839E-4</v>
          </cell>
          <cell r="K43">
            <v>1.4993625998497621E-4</v>
          </cell>
          <cell r="L43">
            <v>3.2458972541133551E-4</v>
          </cell>
          <cell r="M43">
            <v>1.9657594395086758E-4</v>
          </cell>
          <cell r="N43">
            <v>3.8434010710718152E-4</v>
          </cell>
          <cell r="O43">
            <v>3.3373684235321572E-4</v>
          </cell>
          <cell r="P43">
            <v>5.9766601473653595E-4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2.721415566028221E-4</v>
          </cell>
          <cell r="H44">
            <v>1.0177891422570004E-4</v>
          </cell>
          <cell r="I44">
            <v>2.0661772673170848E-4</v>
          </cell>
          <cell r="J44">
            <v>1.960259931670639E-4</v>
          </cell>
          <cell r="K44">
            <v>1.8483595808133153E-4</v>
          </cell>
          <cell r="L44">
            <v>4.746621151021736E-4</v>
          </cell>
          <cell r="M44">
            <v>2.5303730225605825E-4</v>
          </cell>
          <cell r="N44">
            <v>5.7267801752082796E-4</v>
          </cell>
          <cell r="O44">
            <v>4.6992699312853586E-4</v>
          </cell>
          <cell r="P44">
            <v>1.03129797667288E-3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3.5890610445154803E-4</v>
          </cell>
          <cell r="H45">
            <v>1.2426022741074644E-4</v>
          </cell>
          <cell r="I45">
            <v>2.6248154109506509E-4</v>
          </cell>
          <cell r="J45">
            <v>2.6326632343362462E-4</v>
          </cell>
          <cell r="K45">
            <v>2.650919894719388E-4</v>
          </cell>
          <cell r="L45">
            <v>6.9967647105580806E-4</v>
          </cell>
          <cell r="M45">
            <v>3.9697807125909978E-4</v>
          </cell>
          <cell r="N45">
            <v>9.4589779123820084E-4</v>
          </cell>
          <cell r="O45">
            <v>7.4544029825989572E-4</v>
          </cell>
          <cell r="P45">
            <v>1.5671444022045951E-3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3.2534360599799047E-4</v>
          </cell>
          <cell r="H46">
            <v>1.1575030280566159E-4</v>
          </cell>
          <cell r="I46">
            <v>2.4598198007676604E-4</v>
          </cell>
          <cell r="J46">
            <v>2.3755648105998895E-4</v>
          </cell>
          <cell r="K46">
            <v>2.4681285125774925E-4</v>
          </cell>
          <cell r="L46">
            <v>6.2713325194677419E-4</v>
          </cell>
          <cell r="M46">
            <v>3.6653681988173221E-4</v>
          </cell>
          <cell r="N46">
            <v>8.7519828969196442E-4</v>
          </cell>
          <cell r="O46">
            <v>6.8081199733927196E-4</v>
          </cell>
          <cell r="P46">
            <v>1.5606488365449255E-3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2.6953851589033164E-4</v>
          </cell>
          <cell r="H47">
            <v>1.0107921811580696E-4</v>
          </cell>
          <cell r="I47">
            <v>2.04709170380844E-4</v>
          </cell>
          <cell r="J47">
            <v>1.9358294419444543E-4</v>
          </cell>
          <cell r="K47">
            <v>1.8337780957354444E-4</v>
          </cell>
          <cell r="L47">
            <v>4.6194760879991536E-4</v>
          </cell>
          <cell r="M47">
            <v>2.4619809291715237E-4</v>
          </cell>
          <cell r="N47">
            <v>5.5282825196639805E-4</v>
          </cell>
          <cell r="O47">
            <v>4.5229283431602439E-4</v>
          </cell>
          <cell r="P47">
            <v>9.6894423118028836E-4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2.0492590550839928E-3</v>
          </cell>
          <cell r="K48">
            <v>1.9667950830718987E-3</v>
          </cell>
          <cell r="L48">
            <v>4.0780479653887338E-3</v>
          </cell>
          <cell r="M48">
            <v>4.9260975835171226E-3</v>
          </cell>
          <cell r="N48">
            <v>4.3279676336457865E-2</v>
          </cell>
          <cell r="O48">
            <v>0.26924208988102893</v>
          </cell>
          <cell r="P48">
            <v>0.24878979567246806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2.0699586414989796E-3</v>
          </cell>
          <cell r="K49">
            <v>1.9866617000726251E-3</v>
          </cell>
          <cell r="L49">
            <v>4.1192403690795331E-3</v>
          </cell>
          <cell r="M49">
            <v>4.9758561449667945E-3</v>
          </cell>
          <cell r="N49">
            <v>4.3716844784300872E-2</v>
          </cell>
          <cell r="O49">
            <v>0.27196170695053418</v>
          </cell>
          <cell r="P49">
            <v>0.25130282391158398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1.7643356754367E-6</v>
          </cell>
          <cell r="I50">
            <v>4.2878758581767202E-6</v>
          </cell>
          <cell r="J50">
            <v>1.0894304661345101E-3</v>
          </cell>
          <cell r="K50">
            <v>8.4610530754775895E-5</v>
          </cell>
          <cell r="L50">
            <v>9.2325109030565102E-4</v>
          </cell>
          <cell r="M50">
            <v>2.11731643522538E-5</v>
          </cell>
          <cell r="N50">
            <v>3.49246181511854E-3</v>
          </cell>
          <cell r="O50">
            <v>1.41473839109522E-2</v>
          </cell>
          <cell r="P50">
            <v>2.18899255224416E-3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1.7643356754367E-6</v>
          </cell>
          <cell r="I51">
            <v>6.0522115336134099E-6</v>
          </cell>
          <cell r="J51">
            <v>1.09548267766812E-3</v>
          </cell>
          <cell r="K51">
            <v>1.18009320842289E-3</v>
          </cell>
          <cell r="L51">
            <v>2.1033442987285502E-3</v>
          </cell>
          <cell r="M51">
            <v>2.1245174630808001E-3</v>
          </cell>
          <cell r="N51">
            <v>5.6169792781993397E-3</v>
          </cell>
          <cell r="O51">
            <v>1.9763803870588001E-2</v>
          </cell>
          <cell r="P51">
            <v>2.19515914057202E-2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2.2075482674122227E-3</v>
          </cell>
          <cell r="F52">
            <v>2.1995425739414227E-3</v>
          </cell>
          <cell r="G52">
            <v>2.1985155643701039E-3</v>
          </cell>
          <cell r="H52">
            <v>4.9542062791018568E-2</v>
          </cell>
          <cell r="I52">
            <v>6.5288090506582935E-2</v>
          </cell>
          <cell r="J52">
            <v>6.9142724960855717E-2</v>
          </cell>
          <cell r="K52">
            <v>7.4722247485596735E-2</v>
          </cell>
          <cell r="L52">
            <v>8.5602990097127712E-2</v>
          </cell>
          <cell r="M52">
            <v>8.5315051666034467E-2</v>
          </cell>
          <cell r="N52">
            <v>9.65062811197267E-2</v>
          </cell>
          <cell r="O52">
            <v>0.10475631180289383</v>
          </cell>
          <cell r="P52">
            <v>0.12148168491983181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2.2075482674122197E-3</v>
          </cell>
          <cell r="F53">
            <v>2.1995425739414196E-3</v>
          </cell>
          <cell r="G53">
            <v>2.1985155643701017E-3</v>
          </cell>
          <cell r="H53">
            <v>4.9542062791018533E-2</v>
          </cell>
          <cell r="I53">
            <v>6.5288090506582866E-2</v>
          </cell>
          <cell r="J53">
            <v>6.9142724960855606E-2</v>
          </cell>
          <cell r="K53">
            <v>7.472224748559668E-2</v>
          </cell>
          <cell r="L53">
            <v>8.5602990097127629E-2</v>
          </cell>
          <cell r="M53">
            <v>8.5315051666034369E-2</v>
          </cell>
          <cell r="N53">
            <v>9.6506281119726617E-2</v>
          </cell>
          <cell r="O53">
            <v>0.10475631180289373</v>
          </cell>
          <cell r="P53">
            <v>0.12148168491983165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2.4425676514299288E-3</v>
          </cell>
          <cell r="F54">
            <v>2.4339694086603744E-3</v>
          </cell>
          <cell r="G54">
            <v>2.4320720062481422E-3</v>
          </cell>
          <cell r="H54">
            <v>5.4787412232968152E-2</v>
          </cell>
          <cell r="I54">
            <v>7.2200427865530464E-2</v>
          </cell>
          <cell r="J54">
            <v>7.6462854019877832E-2</v>
          </cell>
          <cell r="K54">
            <v>8.2633086469205835E-2</v>
          </cell>
          <cell r="L54">
            <v>9.4666890286322469E-2</v>
          </cell>
          <cell r="M54">
            <v>9.4347365249964232E-2</v>
          </cell>
          <cell r="N54">
            <v>0.10672641085180887</v>
          </cell>
          <cell r="O54">
            <v>0.11584772347134475</v>
          </cell>
          <cell r="P54">
            <v>0.13434948789646212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2.4425676514299288E-3</v>
          </cell>
          <cell r="F55">
            <v>2.4339694086603744E-3</v>
          </cell>
          <cell r="G55">
            <v>2.4320720062481422E-3</v>
          </cell>
          <cell r="H55">
            <v>5.4787412232968152E-2</v>
          </cell>
          <cell r="I55">
            <v>7.2200427865530464E-2</v>
          </cell>
          <cell r="J55">
            <v>7.6462854019877832E-2</v>
          </cell>
          <cell r="K55">
            <v>8.2633086469205835E-2</v>
          </cell>
          <cell r="L55">
            <v>9.4666890286322469E-2</v>
          </cell>
          <cell r="M55">
            <v>9.4347365249964232E-2</v>
          </cell>
          <cell r="N55">
            <v>0.10672641085180887</v>
          </cell>
          <cell r="O55">
            <v>0.11584772347134475</v>
          </cell>
          <cell r="P55">
            <v>0.13434948789646212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8.9934849764293804E-4</v>
          </cell>
          <cell r="F56">
            <v>1.42978934075961E-6</v>
          </cell>
          <cell r="G56">
            <v>3.75027398627984E-6</v>
          </cell>
          <cell r="H56">
            <v>2.42331850713636E-2</v>
          </cell>
          <cell r="I56">
            <v>2.53978329287902E-3</v>
          </cell>
          <cell r="J56">
            <v>2.0719082037013899E-2</v>
          </cell>
          <cell r="K56">
            <v>8.6614256913699599E-3</v>
          </cell>
          <cell r="L56">
            <v>1.93331753188292E-2</v>
          </cell>
          <cell r="M56">
            <v>1.1726725464011699E-2</v>
          </cell>
          <cell r="N56">
            <v>1.7902098606177499E-2</v>
          </cell>
          <cell r="O56">
            <v>2.29363051866436E-2</v>
          </cell>
          <cell r="P56">
            <v>1.4737253179337099E-2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9.0138711201434585E-4</v>
          </cell>
          <cell r="F57">
            <v>9.0229066198265959E-4</v>
          </cell>
          <cell r="G57">
            <v>9.0494694233036045E-4</v>
          </cell>
          <cell r="H57">
            <v>2.4894293120240059E-2</v>
          </cell>
          <cell r="I57">
            <v>2.6774104904507916E-2</v>
          </cell>
          <cell r="J57">
            <v>2.8346910398544204E-2</v>
          </cell>
          <cell r="K57">
            <v>3.0696381025687818E-2</v>
          </cell>
          <cell r="L57">
            <v>3.5069999000652274E-2</v>
          </cell>
          <cell r="M57">
            <v>3.4954522590411166E-2</v>
          </cell>
          <cell r="N57">
            <v>3.9531556218371698E-2</v>
          </cell>
          <cell r="O57">
            <v>4.2913505193484698E-2</v>
          </cell>
          <cell r="P57">
            <v>4.9751337826540773E-2</v>
          </cell>
        </row>
        <row r="58">
          <cell r="B58" t="str">
            <v>D-RES_LTH</v>
          </cell>
          <cell r="C58" t="str">
            <v>VAR_fout</v>
          </cell>
          <cell r="D58" t="str">
            <v>RHNS_LTH_DH</v>
          </cell>
          <cell r="F58">
            <v>5.445742664548766E-2</v>
          </cell>
          <cell r="G58">
            <v>7.2396346004897361E-2</v>
          </cell>
          <cell r="H58">
            <v>0.11201236385656115</v>
          </cell>
          <cell r="I58">
            <v>0.17394073991484429</v>
          </cell>
          <cell r="J58">
            <v>0.24333653698833457</v>
          </cell>
          <cell r="K58">
            <v>0.3916937183206784</v>
          </cell>
          <cell r="L58">
            <v>0.6307996149833508</v>
          </cell>
          <cell r="M58">
            <v>0.83025498969392275</v>
          </cell>
          <cell r="N58">
            <v>0.87265965149988434</v>
          </cell>
          <cell r="O58">
            <v>0.917215051111399</v>
          </cell>
          <cell r="P58">
            <v>0.96408146250980509</v>
          </cell>
        </row>
        <row r="59">
          <cell r="B59" t="str">
            <v>D-RES_LTH</v>
          </cell>
          <cell r="C59" t="str">
            <v>VAR_fout</v>
          </cell>
          <cell r="D59" t="str">
            <v>RHEM_LTH_DH</v>
          </cell>
          <cell r="E59">
            <v>2.064029250714567</v>
          </cell>
          <cell r="F59">
            <v>3.8269966684743686</v>
          </cell>
          <cell r="G59">
            <v>4.2166067490388981</v>
          </cell>
          <cell r="H59">
            <v>3.7605919536449317</v>
          </cell>
          <cell r="I59">
            <v>3.103473227885293</v>
          </cell>
          <cell r="J59">
            <v>3.9396982810465917</v>
          </cell>
          <cell r="K59">
            <v>3.838510853894209</v>
          </cell>
          <cell r="L59">
            <v>3.7059468808208305</v>
          </cell>
          <cell r="M59">
            <v>3.5360515674919628</v>
          </cell>
          <cell r="N59">
            <v>3.3158329519219123</v>
          </cell>
          <cell r="O59">
            <v>3.2479294565820735</v>
          </cell>
          <cell r="P59">
            <v>2.5906751501535674</v>
          </cell>
        </row>
        <row r="60">
          <cell r="B60" t="str">
            <v>D-RES_LTH</v>
          </cell>
          <cell r="C60" t="str">
            <v>VAR_fout</v>
          </cell>
          <cell r="D60" t="str">
            <v>RHES_LTH_DH</v>
          </cell>
          <cell r="E60">
            <v>1.8766609779320906</v>
          </cell>
          <cell r="F60">
            <v>3.5391895554011175</v>
          </cell>
          <cell r="G60">
            <v>3.5387993654786523</v>
          </cell>
          <cell r="H60">
            <v>2.7786773257612656</v>
          </cell>
          <cell r="I60">
            <v>3.3077301873485934</v>
          </cell>
          <cell r="J60">
            <v>3.1416030565487811</v>
          </cell>
          <cell r="K60">
            <v>2.4233758416677298</v>
          </cell>
          <cell r="L60">
            <v>2.7766513636058137</v>
          </cell>
          <cell r="M60">
            <v>2.5905253019267573</v>
          </cell>
          <cell r="N60">
            <v>2.3996324385382439</v>
          </cell>
          <cell r="O60">
            <v>2.3498365776455867</v>
          </cell>
          <cell r="P60">
            <v>1.9596420242742683</v>
          </cell>
        </row>
        <row r="61">
          <cell r="B61" t="str">
            <v>D-RES_LTH</v>
          </cell>
          <cell r="C61" t="str">
            <v>VAR_fout</v>
          </cell>
          <cell r="D61" t="str">
            <v>RHSA_LTH</v>
          </cell>
          <cell r="E61">
            <v>4.3993250788370046</v>
          </cell>
          <cell r="F61">
            <v>1.8524194856263734</v>
          </cell>
          <cell r="G61">
            <v>1.8524196981587167</v>
          </cell>
          <cell r="H61">
            <v>1.8524187911389085</v>
          </cell>
          <cell r="I61">
            <v>1.8524193308186481</v>
          </cell>
          <cell r="J61">
            <v>1.8524211611055561</v>
          </cell>
          <cell r="K61">
            <v>1.8524245247665441</v>
          </cell>
          <cell r="L61">
            <v>1.8524323063307018</v>
          </cell>
          <cell r="M61">
            <v>1.8524545171048219</v>
          </cell>
          <cell r="N61">
            <v>1.8524793931667884</v>
          </cell>
          <cell r="O61">
            <v>1.8525413238307129</v>
          </cell>
          <cell r="P61">
            <v>1.8527049441436032</v>
          </cell>
        </row>
        <row r="62">
          <cell r="B62" t="str">
            <v>D-RES_LTH</v>
          </cell>
          <cell r="C62" t="str">
            <v>VAR_fout</v>
          </cell>
          <cell r="D62" t="str">
            <v>RHNM_LTH_DH</v>
          </cell>
          <cell r="F62">
            <v>0.35008606500978606</v>
          </cell>
          <cell r="G62">
            <v>0.38254992658510989</v>
          </cell>
          <cell r="H62">
            <v>0.44347855947643061</v>
          </cell>
          <cell r="I62">
            <v>0.51411391907906301</v>
          </cell>
          <cell r="J62">
            <v>0.59600068658619632</v>
          </cell>
          <cell r="K62">
            <v>0.69093530664235292</v>
          </cell>
          <cell r="L62">
            <v>0.800997674054447</v>
          </cell>
          <cell r="M62">
            <v>0.92863821889579179</v>
          </cell>
          <cell r="N62">
            <v>1.0770063393478333</v>
          </cell>
          <cell r="O62">
            <v>1.2485681047200416</v>
          </cell>
          <cell r="P62">
            <v>1.4474894125002509</v>
          </cell>
        </row>
        <row r="63">
          <cell r="B63" t="str">
            <v>D-RES_LTH</v>
          </cell>
          <cell r="C63" t="str">
            <v>VAR_fin</v>
          </cell>
          <cell r="D63" t="str">
            <v>LTH</v>
          </cell>
          <cell r="E63">
            <v>9.2187449696865045</v>
          </cell>
          <cell r="F63">
            <v>10.637073796627883</v>
          </cell>
          <cell r="G63">
            <v>11.098301120886855</v>
          </cell>
          <cell r="H63">
            <v>9.8314961087476505</v>
          </cell>
          <cell r="I63">
            <v>9.800278999842023</v>
          </cell>
          <cell r="J63">
            <v>10.660337862627772</v>
          </cell>
          <cell r="K63">
            <v>9.9953039969643296</v>
          </cell>
          <cell r="L63">
            <v>10.576066787922739</v>
          </cell>
          <cell r="M63">
            <v>10.544768739963137</v>
          </cell>
          <cell r="N63">
            <v>10.306200627614272</v>
          </cell>
          <cell r="O63">
            <v>10.412839990813458</v>
          </cell>
          <cell r="P63">
            <v>9.5449337018752249</v>
          </cell>
        </row>
        <row r="64">
          <cell r="B64" t="str">
            <v>D-RES_LTH</v>
          </cell>
          <cell r="C64" t="str">
            <v>VAR_ncap</v>
          </cell>
          <cell r="D64" t="str">
            <v>-</v>
          </cell>
          <cell r="E64">
            <v>0.62767429756773896</v>
          </cell>
          <cell r="F64">
            <v>3.2954813805904898E-2</v>
          </cell>
          <cell r="G64">
            <v>3.2710207359649998E-3</v>
          </cell>
          <cell r="H64">
            <v>6.0292099608106903E-3</v>
          </cell>
          <cell r="I64">
            <v>1.1734987190429E-2</v>
          </cell>
          <cell r="J64">
            <v>1.2285459314445E-2</v>
          </cell>
          <cell r="K64">
            <v>1.7738357031413101E-2</v>
          </cell>
          <cell r="L64">
            <v>2.6238081803549401E-2</v>
          </cell>
          <cell r="M64">
            <v>2.3863439219016298E-2</v>
          </cell>
          <cell r="N64">
            <v>1.42739546580107E-2</v>
          </cell>
          <cell r="O64">
            <v>1.39243799354417E-2</v>
          </cell>
          <cell r="P64">
            <v>1.8890098958214498E-2</v>
          </cell>
        </row>
        <row r="65">
          <cell r="B65" t="str">
            <v>D-RES_LTH</v>
          </cell>
          <cell r="C65" t="str">
            <v>VAR_cap</v>
          </cell>
          <cell r="D65" t="str">
            <v>-</v>
          </cell>
          <cell r="E65">
            <v>0.62767429756773896</v>
          </cell>
          <cell r="F65">
            <v>0.660629111373644</v>
          </cell>
          <cell r="G65">
            <v>0.66390013210960896</v>
          </cell>
          <cell r="H65">
            <v>0.66992934207041999</v>
          </cell>
          <cell r="I65">
            <v>0.68166432926084897</v>
          </cell>
          <cell r="J65">
            <v>0.69394978857529399</v>
          </cell>
          <cell r="K65">
            <v>0.71168814560670701</v>
          </cell>
          <cell r="L65">
            <v>0.73792622741025604</v>
          </cell>
          <cell r="M65">
            <v>0.76178966662927305</v>
          </cell>
          <cell r="N65">
            <v>0.77606362128728301</v>
          </cell>
          <cell r="O65">
            <v>0.78998800122272494</v>
          </cell>
          <cell r="P65">
            <v>0.80887810018093997</v>
          </cell>
        </row>
        <row r="66">
          <cell r="B66" t="str">
            <v>RHES-SHSTG-CHPNGA</v>
          </cell>
          <cell r="C66" t="str">
            <v>VAR_fout</v>
          </cell>
          <cell r="D66" t="str">
            <v>RHES_LTH_CHPNGA</v>
          </cell>
          <cell r="E66">
            <v>1.7645715630546982E-2</v>
          </cell>
          <cell r="F66">
            <v>1.8274457550399844E-4</v>
          </cell>
          <cell r="G66">
            <v>5.6522732666087361E-3</v>
          </cell>
          <cell r="H66">
            <v>6.1672914599961125E-3</v>
          </cell>
          <cell r="I66">
            <v>9.9959972295444351E-3</v>
          </cell>
          <cell r="J66">
            <v>1.0151111568308653E-2</v>
          </cell>
          <cell r="K66">
            <v>1.0354200792034772E-2</v>
          </cell>
          <cell r="L66">
            <v>2.6323570871440508E-2</v>
          </cell>
          <cell r="M66">
            <v>1.2121550615424685E-2</v>
          </cell>
          <cell r="N66">
            <v>2.6824163341209226E-2</v>
          </cell>
          <cell r="O66">
            <v>3.5623425932623666E-2</v>
          </cell>
          <cell r="P66">
            <v>5.8020087955697616E-2</v>
          </cell>
        </row>
        <row r="67">
          <cell r="B67" t="str">
            <v>RHES-SHSTG-CHPNGA</v>
          </cell>
          <cell r="C67" t="str">
            <v>VAR_fout</v>
          </cell>
          <cell r="D67" t="str">
            <v>AUX_RES_CHPNGA_OUT</v>
          </cell>
          <cell r="E67">
            <v>1.7645715630547024E-2</v>
          </cell>
          <cell r="F67">
            <v>1.8262282695269693E-4</v>
          </cell>
          <cell r="G67">
            <v>5.646391608683036E-3</v>
          </cell>
          <cell r="H67">
            <v>6.1672914599961125E-3</v>
          </cell>
          <cell r="I67">
            <v>9.9868181687276028E-3</v>
          </cell>
          <cell r="J67">
            <v>1.0151111568308687E-2</v>
          </cell>
          <cell r="K67">
            <v>1.0345748383224969E-2</v>
          </cell>
          <cell r="L67">
            <v>2.6323570871440539E-2</v>
          </cell>
          <cell r="M67">
            <v>1.212155061542469E-2</v>
          </cell>
          <cell r="N67">
            <v>2.682416334120926E-2</v>
          </cell>
          <cell r="O67">
            <v>3.5623425932623715E-2</v>
          </cell>
          <cell r="P67">
            <v>5.8020087955697644E-2</v>
          </cell>
        </row>
        <row r="68">
          <cell r="B68" t="str">
            <v>RHES-SHSTG-CHPNGA</v>
          </cell>
          <cell r="C68" t="str">
            <v>VAR_fin</v>
          </cell>
          <cell r="D68" t="str">
            <v>RHES_LTH_CHPNGA</v>
          </cell>
          <cell r="E68">
            <v>2.3480182336478209E-2</v>
          </cell>
          <cell r="F68">
            <v>2.4255353083324908E-4</v>
          </cell>
          <cell r="G68">
            <v>7.2945323848502309E-3</v>
          </cell>
          <cell r="H68">
            <v>7.7106585471295288E-3</v>
          </cell>
          <cell r="I68">
            <v>1.2120889996520832E-2</v>
          </cell>
          <cell r="J68">
            <v>1.1944090189041974E-2</v>
          </cell>
          <cell r="K68">
            <v>1.1835513655138958E-2</v>
          </cell>
          <cell r="L68">
            <v>2.9256400855259799E-2</v>
          </cell>
          <cell r="M68">
            <v>1.347147801697611E-2</v>
          </cell>
          <cell r="N68">
            <v>2.9813438295698852E-2</v>
          </cell>
          <cell r="O68">
            <v>3.958644352193387E-2</v>
          </cell>
          <cell r="P68">
            <v>6.4477635719063606E-2</v>
          </cell>
        </row>
        <row r="69">
          <cell r="B69" t="str">
            <v>RHES-SHSTG-CHPNGA</v>
          </cell>
          <cell r="C69" t="str">
            <v>VAR_fin</v>
          </cell>
          <cell r="D69" t="str">
            <v>AUX_RES_CHPNGA_IN</v>
          </cell>
          <cell r="E69">
            <v>2.3480182336478209E-2</v>
          </cell>
          <cell r="F69">
            <v>2.4255353083324908E-4</v>
          </cell>
          <cell r="G69">
            <v>7.2945323848502309E-3</v>
          </cell>
          <cell r="H69">
            <v>7.7106585471295288E-3</v>
          </cell>
          <cell r="I69">
            <v>1.2120889996520832E-2</v>
          </cell>
          <cell r="J69">
            <v>1.1944090189041974E-2</v>
          </cell>
          <cell r="K69">
            <v>1.1835513655138958E-2</v>
          </cell>
          <cell r="L69">
            <v>2.9256400855259799E-2</v>
          </cell>
          <cell r="M69">
            <v>1.347147801697611E-2</v>
          </cell>
          <cell r="N69">
            <v>2.9813438295698852E-2</v>
          </cell>
          <cell r="O69">
            <v>3.958644352193387E-2</v>
          </cell>
          <cell r="P69">
            <v>6.4477635719063606E-2</v>
          </cell>
        </row>
        <row r="70">
          <cell r="B70" t="str">
            <v>RHES-SHSTG-CHPNGA</v>
          </cell>
          <cell r="C70" t="str">
            <v>VAR_ncap</v>
          </cell>
          <cell r="D70" t="str">
            <v>-</v>
          </cell>
          <cell r="E70">
            <v>4.4322235367045297E-3</v>
          </cell>
          <cell r="F70">
            <v>5.5736008304214598E-5</v>
          </cell>
          <cell r="G70">
            <v>6.2944038810610595E-5</v>
          </cell>
          <cell r="H70">
            <v>3.9088512809275901E-5</v>
          </cell>
          <cell r="I70">
            <v>3.0319852368283599E-3</v>
          </cell>
          <cell r="J70">
            <v>1.5484177055751799E-3</v>
          </cell>
          <cell r="K70">
            <v>2.86521718024353E-4</v>
          </cell>
          <cell r="L70">
            <v>5.0161052715637497E-3</v>
          </cell>
          <cell r="M70">
            <v>1.24743833967132E-4</v>
          </cell>
          <cell r="N70">
            <v>3.9265324570678904E-3</v>
          </cell>
          <cell r="O70">
            <v>8.3605551993921508E-3</v>
          </cell>
          <cell r="P70">
            <v>4.8825915430098597E-3</v>
          </cell>
        </row>
        <row r="71">
          <cell r="B71" t="str">
            <v>RHES-SHSTG-CHPNGA</v>
          </cell>
          <cell r="C71" t="str">
            <v>VAR_cap</v>
          </cell>
          <cell r="D71" t="str">
            <v>-</v>
          </cell>
          <cell r="E71">
            <v>4.4322235367045297E-3</v>
          </cell>
          <cell r="F71">
            <v>4.4803779545021004E-3</v>
          </cell>
          <cell r="G71">
            <v>4.520475418442531E-3</v>
          </cell>
          <cell r="H71">
            <v>4.4992110972864249E-3</v>
          </cell>
          <cell r="I71">
            <v>4.2312152596960025E-3</v>
          </cell>
          <cell r="J71">
            <v>4.5876954604045558E-3</v>
          </cell>
          <cell r="K71">
            <v>4.8193433872955405E-3</v>
          </cell>
          <cell r="L71">
            <v>6.7999431697462545E-3</v>
          </cell>
          <cell r="M71">
            <v>5.4927345070288295E-3</v>
          </cell>
          <cell r="N71">
            <v>8.9916639043959579E-3</v>
          </cell>
          <cell r="O71">
            <v>1.3153335076055447E-2</v>
          </cell>
          <cell r="P71">
            <v>1.7096316347550804E-2</v>
          </cell>
        </row>
        <row r="72">
          <cell r="B72" t="str">
            <v>RHNS-CHPWOD</v>
          </cell>
          <cell r="C72" t="str">
            <v>VAR_fout</v>
          </cell>
          <cell r="D72" t="str">
            <v>RHNS_LTH_CHPWOD</v>
          </cell>
          <cell r="H72">
            <v>4.7962434392938413E-3</v>
          </cell>
          <cell r="I72">
            <v>9.7124950682702244E-3</v>
          </cell>
          <cell r="J72">
            <v>1.0235372621653999E-2</v>
          </cell>
          <cell r="K72">
            <v>8.706710706171461E-3</v>
          </cell>
          <cell r="L72">
            <v>2.3593725610910585E-2</v>
          </cell>
          <cell r="M72">
            <v>2.2107968764145652E-2</v>
          </cell>
          <cell r="N72">
            <v>2.9065711736735115E-2</v>
          </cell>
          <cell r="O72">
            <v>1.4658143234153039E-2</v>
          </cell>
          <cell r="P72">
            <v>2.6327467738712161E-2</v>
          </cell>
        </row>
        <row r="73">
          <cell r="B73" t="str">
            <v>RHNS-CHPWOD</v>
          </cell>
          <cell r="C73" t="str">
            <v>VAR_fout</v>
          </cell>
          <cell r="D73" t="str">
            <v>RHNS_KEV_WOD_ELC_CHP</v>
          </cell>
          <cell r="H73">
            <v>1.7766708433364976E-3</v>
          </cell>
          <cell r="I73">
            <v>3.6736991551011011E-3</v>
          </cell>
          <cell r="J73">
            <v>3.9549117411599452E-3</v>
          </cell>
          <cell r="K73">
            <v>3.4323442580833498E-3</v>
          </cell>
          <cell r="L73">
            <v>9.4932482389469032E-3</v>
          </cell>
          <cell r="M73">
            <v>8.8954342776566241E-3</v>
          </cell>
          <cell r="N73">
            <v>1.1694974388907027E-2</v>
          </cell>
          <cell r="O73">
            <v>5.8978982267855811E-3</v>
          </cell>
          <cell r="P73">
            <v>1.0593205620348595E-2</v>
          </cell>
        </row>
        <row r="74">
          <cell r="B74" t="str">
            <v>RHNS-CHPWOD</v>
          </cell>
          <cell r="C74" t="str">
            <v>VAR_fin</v>
          </cell>
          <cell r="D74" t="str">
            <v>RWOD</v>
          </cell>
          <cell r="H74">
            <v>8.8332108260875935E-3</v>
          </cell>
          <cell r="I74">
            <v>1.6764441505488507E-2</v>
          </cell>
          <cell r="J74">
            <v>1.7575216908619587E-2</v>
          </cell>
          <cell r="K74">
            <v>1.536450278168504E-2</v>
          </cell>
          <cell r="L74">
            <v>4.058453782791361E-2</v>
          </cell>
          <cell r="M74">
            <v>3.6402123752491168E-2</v>
          </cell>
          <cell r="N74">
            <v>4.9490820918214953E-2</v>
          </cell>
          <cell r="O74">
            <v>2.6712952362240538E-2</v>
          </cell>
          <cell r="P74">
            <v>5.0584139759406892E-2</v>
          </cell>
        </row>
        <row r="75">
          <cell r="B75" t="str">
            <v>RHNS-CHPWOD</v>
          </cell>
          <cell r="C75" t="str">
            <v>VAR_ncap</v>
          </cell>
          <cell r="D75" t="str">
            <v>-</v>
          </cell>
          <cell r="H75">
            <v>1.5803050932268901E-4</v>
          </cell>
          <cell r="I75">
            <v>1.6890454373144899E-4</v>
          </cell>
          <cell r="J75">
            <v>5.5183209243556702E-5</v>
          </cell>
          <cell r="K75">
            <v>8.1425965996798395E-5</v>
          </cell>
          <cell r="L75">
            <v>7.0814581708425895E-4</v>
          </cell>
          <cell r="M75">
            <v>4.1424448711982897E-6</v>
          </cell>
          <cell r="N75">
            <v>3.2820151258590002E-4</v>
          </cell>
          <cell r="O75">
            <v>6.8786447054860106E-5</v>
          </cell>
          <cell r="P75">
            <v>5.4620685912172096E-4</v>
          </cell>
        </row>
        <row r="76">
          <cell r="B76" t="str">
            <v>RHNS-CHPWOD</v>
          </cell>
          <cell r="C76" t="str">
            <v>VAR_cap</v>
          </cell>
          <cell r="D76" t="str">
            <v>-</v>
          </cell>
          <cell r="H76">
            <v>1.5803050932268901E-4</v>
          </cell>
          <cell r="I76">
            <v>3.2687749277631611E-4</v>
          </cell>
          <cell r="J76">
            <v>3.5181452408158037E-4</v>
          </cell>
          <cell r="K76">
            <v>3.0529965560500391E-4</v>
          </cell>
          <cell r="L76">
            <v>8.4439125149891826E-4</v>
          </cell>
          <cell r="M76">
            <v>7.9092825791132401E-4</v>
          </cell>
          <cell r="N76">
            <v>1.0400721202597158E-3</v>
          </cell>
          <cell r="O76">
            <v>5.2463463838306056E-4</v>
          </cell>
          <cell r="P76">
            <v>9.4272127599331803E-4</v>
          </cell>
        </row>
        <row r="77">
          <cell r="B77" t="str">
            <v>D-ICOA</v>
          </cell>
          <cell r="C77" t="str">
            <v>VAR_fout</v>
          </cell>
          <cell r="D77" t="str">
            <v>ICOA</v>
          </cell>
          <cell r="E77">
            <v>3.5600044059481126</v>
          </cell>
          <cell r="F77">
            <v>3.4647169291966895</v>
          </cell>
          <cell r="G77">
            <v>2.8683266724393524</v>
          </cell>
          <cell r="H77">
            <v>2.9625486364938487E-3</v>
          </cell>
          <cell r="I77">
            <v>3.3179376950558085E-3</v>
          </cell>
          <cell r="J77">
            <v>2.9742807560746297E-3</v>
          </cell>
          <cell r="K77">
            <v>3.7087647679823047E-3</v>
          </cell>
          <cell r="L77">
            <v>8.2647215325366875E-3</v>
          </cell>
          <cell r="M77">
            <v>5.7184085745225896E-3</v>
          </cell>
          <cell r="N77">
            <v>9.4450578384600459E-3</v>
          </cell>
          <cell r="O77">
            <v>5.4233792185979538E-3</v>
          </cell>
          <cell r="P77">
            <v>8.9492502261154256E-3</v>
          </cell>
        </row>
        <row r="78">
          <cell r="B78" t="str">
            <v>D-ICOA</v>
          </cell>
          <cell r="C78" t="str">
            <v>VAR_fout</v>
          </cell>
          <cell r="D78" t="str">
            <v>CO2</v>
          </cell>
          <cell r="E78">
            <v>330.01240843138999</v>
          </cell>
          <cell r="F78">
            <v>321.17925933653299</v>
          </cell>
          <cell r="G78">
            <v>265.893882535128</v>
          </cell>
          <cell r="H78">
            <v>0.27462825860298001</v>
          </cell>
          <cell r="I78">
            <v>0.30757282433167299</v>
          </cell>
          <cell r="J78">
            <v>0.27571582608811801</v>
          </cell>
          <cell r="K78">
            <v>0.34380249399196</v>
          </cell>
          <cell r="L78">
            <v>0.76613968606615102</v>
          </cell>
          <cell r="M78">
            <v>0.53009647485824396</v>
          </cell>
          <cell r="N78">
            <v>0.87555686162524604</v>
          </cell>
          <cell r="O78">
            <v>0.50274725356403105</v>
          </cell>
          <cell r="P78">
            <v>0.82959549596089999</v>
          </cell>
        </row>
        <row r="79">
          <cell r="B79" t="str">
            <v>D-ICOA</v>
          </cell>
          <cell r="C79" t="str">
            <v>VAR_fin</v>
          </cell>
          <cell r="D79" t="str">
            <v>COA</v>
          </cell>
          <cell r="E79">
            <v>3.5600044059481126</v>
          </cell>
          <cell r="F79">
            <v>3.4647169291966895</v>
          </cell>
          <cell r="G79">
            <v>2.8683266724393524</v>
          </cell>
          <cell r="H79">
            <v>2.9625486364938487E-3</v>
          </cell>
          <cell r="I79">
            <v>3.3179376950558085E-3</v>
          </cell>
          <cell r="J79">
            <v>2.9742807560746297E-3</v>
          </cell>
          <cell r="K79">
            <v>3.7087647679823047E-3</v>
          </cell>
          <cell r="L79">
            <v>8.2647215325366875E-3</v>
          </cell>
          <cell r="M79">
            <v>5.7184085745225896E-3</v>
          </cell>
          <cell r="N79">
            <v>9.4450578384600459E-3</v>
          </cell>
          <cell r="O79">
            <v>5.4233792185979538E-3</v>
          </cell>
          <cell r="P79">
            <v>8.9492502261154256E-3</v>
          </cell>
        </row>
        <row r="80">
          <cell r="B80" t="str">
            <v>RHNM-SHSTG-CHPWOD</v>
          </cell>
          <cell r="C80" t="str">
            <v>VAR_fout</v>
          </cell>
          <cell r="D80" t="str">
            <v>RHNM_LTH_CHPWOD</v>
          </cell>
          <cell r="E80">
            <v>3.121523281648003E-4</v>
          </cell>
          <cell r="F80">
            <v>2.5441421125159636E-4</v>
          </cell>
          <cell r="G80">
            <v>3.0592143643842009E-4</v>
          </cell>
          <cell r="H80">
            <v>3.9922195625406486E-3</v>
          </cell>
          <cell r="I80">
            <v>6.5312151167081405E-3</v>
          </cell>
          <cell r="J80">
            <v>6.6109840201725783E-3</v>
          </cell>
          <cell r="K80">
            <v>1.1123348137044973E-2</v>
          </cell>
          <cell r="L80">
            <v>2.6440714500586278E-2</v>
          </cell>
          <cell r="M80">
            <v>1.3666150921072982E-2</v>
          </cell>
          <cell r="N80">
            <v>3.2338080751468441E-2</v>
          </cell>
          <cell r="O80">
            <v>2.3693084537407764E-2</v>
          </cell>
          <cell r="P80">
            <v>7.1020064738923402E-2</v>
          </cell>
        </row>
        <row r="81">
          <cell r="B81" t="str">
            <v>RHNM-SHSTG-CHPWOD</v>
          </cell>
          <cell r="C81" t="str">
            <v>VAR_fout</v>
          </cell>
          <cell r="D81" t="str">
            <v>AUX_RNM-CHPWOD_OUT</v>
          </cell>
          <cell r="E81">
            <v>3.1215232816480111E-4</v>
          </cell>
          <cell r="F81">
            <v>2.542447147750802E-4</v>
          </cell>
          <cell r="G81">
            <v>3.0560309987604981E-4</v>
          </cell>
          <cell r="H81">
            <v>3.9922195625406486E-3</v>
          </cell>
          <cell r="I81">
            <v>6.5252176739930869E-3</v>
          </cell>
          <cell r="J81">
            <v>6.6109840201726052E-3</v>
          </cell>
          <cell r="K81">
            <v>1.1114267852851484E-2</v>
          </cell>
          <cell r="L81">
            <v>2.6440714500586309E-2</v>
          </cell>
          <cell r="M81">
            <v>1.3666150921072992E-2</v>
          </cell>
          <cell r="N81">
            <v>3.2338080751468483E-2</v>
          </cell>
          <cell r="O81">
            <v>2.3693084537407792E-2</v>
          </cell>
          <cell r="P81">
            <v>7.1020064738923444E-2</v>
          </cell>
        </row>
        <row r="82">
          <cell r="B82" t="str">
            <v>RHNM-SHSTG-CHPWOD</v>
          </cell>
          <cell r="C82" t="str">
            <v>VAR_fin</v>
          </cell>
          <cell r="D82" t="str">
            <v>RHNM_LTH_CHPWOD</v>
          </cell>
          <cell r="E82">
            <v>2.4226192195033505E-4</v>
          </cell>
          <cell r="F82">
            <v>1.2210152246144946E-4</v>
          </cell>
          <cell r="G82">
            <v>2.386918632156574E-4</v>
          </cell>
          <cell r="H82">
            <v>4.9861977067185287E-3</v>
          </cell>
          <cell r="I82">
            <v>7.914771317323455E-3</v>
          </cell>
          <cell r="J82">
            <v>7.7755281169189384E-3</v>
          </cell>
          <cell r="K82">
            <v>1.2716433438131019E-2</v>
          </cell>
          <cell r="L82">
            <v>2.9380136479031281E-2</v>
          </cell>
          <cell r="M82">
            <v>1.5189883079459043E-2</v>
          </cell>
          <cell r="N82">
            <v>3.5932024420131353E-2</v>
          </cell>
          <cell r="O82">
            <v>2.632721429777302E-2</v>
          </cell>
          <cell r="P82">
            <v>7.8912336062493371E-2</v>
          </cell>
        </row>
        <row r="83">
          <cell r="B83" t="str">
            <v>RHNM-SHSTG-CHPWOD</v>
          </cell>
          <cell r="C83" t="str">
            <v>VAR_fin</v>
          </cell>
          <cell r="D83" t="str">
            <v>AUX_RNM-CHPWOD_IN</v>
          </cell>
          <cell r="E83">
            <v>2.4226192195033505E-4</v>
          </cell>
          <cell r="F83">
            <v>1.2210152246144946E-4</v>
          </cell>
          <cell r="G83">
            <v>2.386918632156574E-4</v>
          </cell>
          <cell r="H83">
            <v>4.9861977067185287E-3</v>
          </cell>
          <cell r="I83">
            <v>7.914771317323455E-3</v>
          </cell>
          <cell r="J83">
            <v>7.7755281169189384E-3</v>
          </cell>
          <cell r="K83">
            <v>1.2716433438131019E-2</v>
          </cell>
          <cell r="L83">
            <v>2.9380136479031281E-2</v>
          </cell>
          <cell r="M83">
            <v>1.5189883079459043E-2</v>
          </cell>
          <cell r="N83">
            <v>3.5932024420131353E-2</v>
          </cell>
          <cell r="O83">
            <v>2.632721429777302E-2</v>
          </cell>
          <cell r="P83">
            <v>7.8912336062493371E-2</v>
          </cell>
        </row>
        <row r="84">
          <cell r="B84" t="str">
            <v>RHNM-SHSTG-CHPWOD</v>
          </cell>
          <cell r="C84" t="str">
            <v>VAR_ncap</v>
          </cell>
          <cell r="D84" t="str">
            <v>-</v>
          </cell>
          <cell r="E84">
            <v>4.4170167310161497E-3</v>
          </cell>
          <cell r="F84">
            <v>1.07480932148116E-4</v>
          </cell>
          <cell r="G84">
            <v>1.8450056328031699E-4</v>
          </cell>
          <cell r="H84">
            <v>1.56314980098208E-4</v>
          </cell>
          <cell r="I84">
            <v>4.9438446405546902E-3</v>
          </cell>
          <cell r="J84">
            <v>2.1292700507368699E-3</v>
          </cell>
          <cell r="K84">
            <v>4.0219899484664201E-4</v>
          </cell>
          <cell r="L84">
            <v>8.0135164978827698E-3</v>
          </cell>
          <cell r="M84">
            <v>1.89191082200951E-4</v>
          </cell>
          <cell r="N84">
            <v>6.1048403524686899E-3</v>
          </cell>
          <cell r="O84">
            <v>3.1161807807245298E-3</v>
          </cell>
          <cell r="P84">
            <v>1.46643247066525E-2</v>
          </cell>
        </row>
        <row r="85">
          <cell r="B85" t="str">
            <v>RHNM-SHSTG-CHPWOD</v>
          </cell>
          <cell r="C85" t="str">
            <v>VAR_cap</v>
          </cell>
          <cell r="D85" t="str">
            <v>-</v>
          </cell>
          <cell r="E85">
            <v>4.4170167310161497E-3</v>
          </cell>
          <cell r="F85">
            <v>4.512504217466397E-3</v>
          </cell>
          <cell r="G85">
            <v>4.6651291700145533E-3</v>
          </cell>
          <cell r="H85">
            <v>4.7606129352315779E-3</v>
          </cell>
          <cell r="I85">
            <v>6.3579298185085448E-3</v>
          </cell>
          <cell r="J85">
            <v>7.1556418222374074E-3</v>
          </cell>
          <cell r="K85">
            <v>7.3991231562287457E-3</v>
          </cell>
          <cell r="L85">
            <v>1.0465362636013369E-2</v>
          </cell>
          <cell r="M85">
            <v>8.6796453013584154E-3</v>
          </cell>
          <cell r="N85">
            <v>1.4188175445691552E-2</v>
          </cell>
          <cell r="O85">
            <v>1.0596343583930259E-2</v>
          </cell>
          <cell r="P85">
            <v>2.3769664895827356E-2</v>
          </cell>
        </row>
        <row r="86">
          <cell r="B86" t="str">
            <v>ENGA-CCS</v>
          </cell>
          <cell r="C86" t="str">
            <v>VAR_fout</v>
          </cell>
          <cell r="D86" t="str">
            <v>CO2_E</v>
          </cell>
          <cell r="J86">
            <v>4.0894343882473698E-2</v>
          </cell>
          <cell r="K86">
            <v>5.2815704229242699E-2</v>
          </cell>
          <cell r="L86">
            <v>0.124194987551888</v>
          </cell>
          <cell r="M86">
            <v>7.2503236166752999E-2</v>
          </cell>
          <cell r="N86">
            <v>0.131373175388703</v>
          </cell>
          <cell r="O86">
            <v>9.81433354039771E-2</v>
          </cell>
          <cell r="P86">
            <v>0.18722511143037801</v>
          </cell>
        </row>
        <row r="87">
          <cell r="B87" t="str">
            <v>ENGA-CCS</v>
          </cell>
          <cell r="C87" t="str">
            <v>VAR_fin</v>
          </cell>
          <cell r="D87" t="str">
            <v>ENGA</v>
          </cell>
          <cell r="J87">
            <v>7.2507701919279587E-4</v>
          </cell>
          <cell r="K87">
            <v>9.3644865654685648E-4</v>
          </cell>
          <cell r="L87">
            <v>2.2020387863809845E-3</v>
          </cell>
          <cell r="M87">
            <v>1.2855183717509393E-3</v>
          </cell>
          <cell r="N87">
            <v>2.329311620367079E-3</v>
          </cell>
          <cell r="O87">
            <v>1.7401300603542046E-3</v>
          </cell>
          <cell r="P87">
            <v>3.3195941742974939E-3</v>
          </cell>
        </row>
        <row r="88">
          <cell r="B88" t="str">
            <v>RHNS-CHPGFC</v>
          </cell>
          <cell r="C88" t="str">
            <v>VAR_fout</v>
          </cell>
          <cell r="D88" t="str">
            <v>CO2_R</v>
          </cell>
          <cell r="H88">
            <v>3.8571105546638298E-2</v>
          </cell>
          <cell r="I88">
            <v>0.13426163172435401</v>
          </cell>
          <cell r="J88">
            <v>0.133565110892057</v>
          </cell>
          <cell r="K88">
            <v>0.14178486623960099</v>
          </cell>
          <cell r="L88">
            <v>0.332430157133767</v>
          </cell>
          <cell r="M88">
            <v>0.269562323891605</v>
          </cell>
          <cell r="N88">
            <v>0.416693967268426</v>
          </cell>
          <cell r="O88">
            <v>0.39729185664897798</v>
          </cell>
          <cell r="P88">
            <v>0.71870353684753996</v>
          </cell>
        </row>
        <row r="89">
          <cell r="B89" t="str">
            <v>RHNS-CHPGFC</v>
          </cell>
          <cell r="C89" t="str">
            <v>VAR_fout</v>
          </cell>
          <cell r="D89" t="str">
            <v>RHNS_LTH_CHPNGA</v>
          </cell>
          <cell r="H89">
            <v>3.2169943349536623E-4</v>
          </cell>
          <cell r="I89">
            <v>1.1157522480355459E-3</v>
          </cell>
          <cell r="J89">
            <v>1.1045171581570126E-3</v>
          </cell>
          <cell r="K89">
            <v>1.152253429803571E-3</v>
          </cell>
          <cell r="L89">
            <v>2.6523682750034588E-3</v>
          </cell>
          <cell r="M89">
            <v>2.1507632225394036E-3</v>
          </cell>
          <cell r="N89">
            <v>3.3246859090565917E-3</v>
          </cell>
          <cell r="O89">
            <v>3.1698818349652543E-3</v>
          </cell>
          <cell r="P89">
            <v>5.7343367301665388E-3</v>
          </cell>
        </row>
        <row r="90">
          <cell r="B90" t="str">
            <v>RHNS-CHPGFC</v>
          </cell>
          <cell r="C90" t="str">
            <v>VAR_fout</v>
          </cell>
          <cell r="D90" t="str">
            <v>RHNS_NKEV_GAS_ELC_CHP</v>
          </cell>
          <cell r="H90">
            <v>2.8723163704943413E-4</v>
          </cell>
          <cell r="I90">
            <v>1.0236259156289418E-3</v>
          </cell>
          <cell r="J90">
            <v>1.0419973190160493E-3</v>
          </cell>
          <cell r="K90">
            <v>1.1186926502947281E-3</v>
          </cell>
          <cell r="L90">
            <v>2.6523682750034588E-3</v>
          </cell>
          <cell r="M90">
            <v>2.1507632225394036E-3</v>
          </cell>
          <cell r="N90">
            <v>3.3246859090565917E-3</v>
          </cell>
          <cell r="O90">
            <v>3.1698818349652543E-3</v>
          </cell>
          <cell r="P90">
            <v>5.7343367301665388E-3</v>
          </cell>
        </row>
        <row r="91">
          <cell r="B91" t="str">
            <v>RHNS-CHPGFC</v>
          </cell>
          <cell r="C91" t="str">
            <v>VAR_fin</v>
          </cell>
          <cell r="D91" t="str">
            <v>RNGA</v>
          </cell>
          <cell r="H91">
            <v>6.8388485011770036E-4</v>
          </cell>
          <cell r="I91">
            <v>2.3805253851835856E-3</v>
          </cell>
          <cell r="J91">
            <v>2.3681757250364754E-3</v>
          </cell>
          <cell r="K91">
            <v>2.5139160680780434E-3</v>
          </cell>
          <cell r="L91">
            <v>5.8941517222299115E-3</v>
          </cell>
          <cell r="M91">
            <v>4.779473827865339E-3</v>
          </cell>
          <cell r="N91">
            <v>7.3881909090146563E-3</v>
          </cell>
          <cell r="O91">
            <v>7.0441818554783401E-3</v>
          </cell>
          <cell r="P91">
            <v>1.274297051148119E-2</v>
          </cell>
        </row>
        <row r="92">
          <cell r="B92" t="str">
            <v>RHNS-CHPGFC</v>
          </cell>
          <cell r="C92" t="str">
            <v>VAR_ncap</v>
          </cell>
          <cell r="D92" t="str">
            <v>-</v>
          </cell>
          <cell r="H92">
            <v>2.55232676796143E-5</v>
          </cell>
          <cell r="I92">
            <v>6.5664646657510498E-5</v>
          </cell>
          <cell r="J92">
            <v>1.50695161455028E-6</v>
          </cell>
          <cell r="K92">
            <v>1.5043692032555401E-5</v>
          </cell>
          <cell r="L92">
            <v>1.5420087420682299E-4</v>
          </cell>
          <cell r="M92">
            <v>1.3234570681317501E-6</v>
          </cell>
          <cell r="N92">
            <v>1.2575734818427901E-4</v>
          </cell>
          <cell r="O92">
            <v>1.3845034655596201E-6</v>
          </cell>
          <cell r="P92">
            <v>3.82757487043081E-4</v>
          </cell>
        </row>
        <row r="93">
          <cell r="B93" t="str">
            <v>RHNS-CHPGFC</v>
          </cell>
          <cell r="C93" t="str">
            <v>VAR_cap</v>
          </cell>
          <cell r="D93" t="str">
            <v>-</v>
          </cell>
          <cell r="H93">
            <v>2.55232676796143E-5</v>
          </cell>
          <cell r="I93">
            <v>9.116389051776922E-5</v>
          </cell>
          <cell r="J93">
            <v>9.2595956792138198E-5</v>
          </cell>
          <cell r="K93">
            <v>9.9422887189624538E-5</v>
          </cell>
          <cell r="L93">
            <v>2.3602727646306485E-4</v>
          </cell>
          <cell r="M93">
            <v>1.9115535000994134E-4</v>
          </cell>
          <cell r="N93">
            <v>2.9577147952590841E-4</v>
          </cell>
          <cell r="O93">
            <v>2.8202099422146136E-4</v>
          </cell>
          <cell r="P93">
            <v>5.1051690711841286E-4</v>
          </cell>
        </row>
        <row r="94">
          <cell r="B94" t="str">
            <v>D-ENGA</v>
          </cell>
          <cell r="C94" t="str">
            <v>VAR_fout</v>
          </cell>
          <cell r="D94" t="str">
            <v>CO2</v>
          </cell>
          <cell r="E94">
            <v>311.85454746924302</v>
          </cell>
          <cell r="F94">
            <v>135.35003273023901</v>
          </cell>
          <cell r="G94">
            <v>116.584325124093</v>
          </cell>
          <cell r="H94">
            <v>157.315041130964</v>
          </cell>
          <cell r="I94">
            <v>154.376287732555</v>
          </cell>
          <cell r="J94">
            <v>347.80344335586301</v>
          </cell>
          <cell r="K94">
            <v>637.42944625241296</v>
          </cell>
          <cell r="L94">
            <v>886.63956660658096</v>
          </cell>
          <cell r="M94">
            <v>1085.1178265829401</v>
          </cell>
          <cell r="N94">
            <v>1176.1547389509301</v>
          </cell>
          <cell r="O94">
            <v>1112.37452279844</v>
          </cell>
          <cell r="P94">
            <v>1032.732672938</v>
          </cell>
        </row>
        <row r="95">
          <cell r="B95" t="str">
            <v>D-ENGA</v>
          </cell>
          <cell r="C95" t="str">
            <v>VAR_fout</v>
          </cell>
          <cell r="D95" t="str">
            <v>ENGA</v>
          </cell>
          <cell r="E95">
            <v>5.7282699696217794</v>
          </cell>
          <cell r="F95">
            <v>2.3924446068513436</v>
          </cell>
          <cell r="G95">
            <v>2.4653612983156874</v>
          </cell>
          <cell r="H95">
            <v>3.2242147659795148</v>
          </cell>
          <cell r="I95">
            <v>3.1722915281008932</v>
          </cell>
          <cell r="J95">
            <v>6.5909422986275361</v>
          </cell>
          <cell r="K95">
            <v>11.709811474972781</v>
          </cell>
          <cell r="L95">
            <v>16.114342189866239</v>
          </cell>
          <cell r="M95">
            <v>19.622256445314111</v>
          </cell>
          <cell r="N95">
            <v>21.231132646314645</v>
          </cell>
          <cell r="O95">
            <v>20.103903505082815</v>
          </cell>
          <cell r="P95">
            <v>18.696426241116335</v>
          </cell>
        </row>
        <row r="96">
          <cell r="B96" t="str">
            <v>D-ENGA</v>
          </cell>
          <cell r="C96" t="str">
            <v>VAR_fout</v>
          </cell>
          <cell r="D96" t="str">
            <v>EH2</v>
          </cell>
          <cell r="J96">
            <v>4.6690308227567761E-3</v>
          </cell>
          <cell r="K96">
            <v>5.1761620883229208E-3</v>
          </cell>
          <cell r="L96">
            <v>1.2198942889054213E-2</v>
          </cell>
          <cell r="M96">
            <v>1.1889609377390555E-2</v>
          </cell>
          <cell r="N96">
            <v>5.370827946978058E-2</v>
          </cell>
          <cell r="O96">
            <v>5.143501288649717E-2</v>
          </cell>
          <cell r="P96">
            <v>5.1395717093872431E-2</v>
          </cell>
        </row>
        <row r="97">
          <cell r="B97" t="str">
            <v>D-ENGA</v>
          </cell>
          <cell r="C97" t="str">
            <v>VAR_fin</v>
          </cell>
          <cell r="D97" t="str">
            <v>NGA</v>
          </cell>
          <cell r="E97">
            <v>5.5293359480362181</v>
          </cell>
          <cell r="F97">
            <v>2.3998232753588491</v>
          </cell>
          <cell r="G97">
            <v>2.0670979631931417</v>
          </cell>
          <cell r="H97">
            <v>2.7892737789178086</v>
          </cell>
          <cell r="I97">
            <v>2.7371682222084157</v>
          </cell>
          <cell r="J97">
            <v>6.166727719075582</v>
          </cell>
          <cell r="K97">
            <v>11.301940536390282</v>
          </cell>
          <cell r="L97">
            <v>15.720559691606026</v>
          </cell>
          <cell r="M97">
            <v>19.239677776293259</v>
          </cell>
          <cell r="N97">
            <v>20.853807428208047</v>
          </cell>
          <cell r="O97">
            <v>19.722952531887184</v>
          </cell>
          <cell r="P97">
            <v>18.310862995354672</v>
          </cell>
        </row>
        <row r="98">
          <cell r="B98" t="str">
            <v>D-ENGA</v>
          </cell>
          <cell r="C98" t="str">
            <v>VAR_fin</v>
          </cell>
          <cell r="D98" t="str">
            <v>BNGA</v>
          </cell>
          <cell r="E98">
            <v>0.21723366503622279</v>
          </cell>
          <cell r="F98">
            <v>2.4804177683368457E-4</v>
          </cell>
          <cell r="G98">
            <v>0.40605228703295354</v>
          </cell>
          <cell r="H98">
            <v>0.44526455520184316</v>
          </cell>
          <cell r="I98">
            <v>0.44527142111850476</v>
          </cell>
          <cell r="J98">
            <v>0.4452889235133991</v>
          </cell>
          <cell r="K98">
            <v>0.4452967057889694</v>
          </cell>
          <cell r="L98">
            <v>0.44530956217385054</v>
          </cell>
          <cell r="M98">
            <v>0.44531605243134625</v>
          </cell>
          <cell r="N98">
            <v>0.44532048560395299</v>
          </cell>
          <cell r="O98">
            <v>0.44533996386980818</v>
          </cell>
          <cell r="P98">
            <v>0.44548928636105267</v>
          </cell>
        </row>
        <row r="99">
          <cell r="B99" t="str">
            <v>D-ENGA</v>
          </cell>
          <cell r="C99" t="str">
            <v>VAR_fin</v>
          </cell>
          <cell r="D99" t="str">
            <v>H2</v>
          </cell>
          <cell r="J99">
            <v>4.6584065744078628E-3</v>
          </cell>
          <cell r="K99">
            <v>5.165784915516879E-3</v>
          </cell>
          <cell r="L99">
            <v>1.2188071565162205E-2</v>
          </cell>
          <cell r="M99">
            <v>1.1878980089045843E-2</v>
          </cell>
          <cell r="N99">
            <v>5.3704326261091943E-2</v>
          </cell>
          <cell r="O99">
            <v>5.143155382889561E-2</v>
          </cell>
          <cell r="P99">
            <v>5.1369444727800126E-2</v>
          </cell>
        </row>
        <row r="100">
          <cell r="B100" t="str">
            <v>D-ENGA</v>
          </cell>
          <cell r="C100" t="str">
            <v>VAR_ncap</v>
          </cell>
          <cell r="D100" t="str">
            <v>-</v>
          </cell>
          <cell r="E100">
            <v>1.44326740938478E-6</v>
          </cell>
          <cell r="F100">
            <v>8.56416771697336E-7</v>
          </cell>
          <cell r="G100">
            <v>1.20182566050335E-6</v>
          </cell>
          <cell r="H100">
            <v>1.54751149226843E-6</v>
          </cell>
          <cell r="I100">
            <v>3.4203923544652302E-6</v>
          </cell>
          <cell r="J100">
            <v>5.1900190031861498E-6</v>
          </cell>
          <cell r="K100">
            <v>1.07387181856434E-5</v>
          </cell>
          <cell r="L100">
            <v>2.5520392475820601E-2</v>
          </cell>
          <cell r="M100">
            <v>0.87426713409929002</v>
          </cell>
          <cell r="N100">
            <v>0.30525765000252197</v>
          </cell>
          <cell r="O100">
            <v>3.8795607731900201E-5</v>
          </cell>
          <cell r="P100">
            <v>1.26987233360954E-4</v>
          </cell>
        </row>
        <row r="101">
          <cell r="B101" t="str">
            <v>D-ENGA</v>
          </cell>
          <cell r="C101" t="str">
            <v>VAR_cap</v>
          </cell>
          <cell r="D101" t="str">
            <v>-</v>
          </cell>
          <cell r="E101">
            <v>1.0275134378083894</v>
          </cell>
          <cell r="F101">
            <v>1.0275142942251612</v>
          </cell>
          <cell r="G101">
            <v>1.0275154960508217</v>
          </cell>
          <cell r="H101">
            <v>1.027517043562314</v>
          </cell>
          <cell r="I101">
            <v>1.0275204639546685</v>
          </cell>
          <cell r="J101">
            <v>1.0275256539736717</v>
          </cell>
          <cell r="K101">
            <v>1.0275363926918573</v>
          </cell>
          <cell r="L101">
            <v>0.75447988575033176</v>
          </cell>
          <cell r="M101">
            <v>1.15801461831472</v>
          </cell>
          <cell r="N101">
            <v>1.2050680881132101</v>
          </cell>
          <cell r="O101">
            <v>1.2051045911137399</v>
          </cell>
          <cell r="P101">
            <v>1.2052303085482701</v>
          </cell>
        </row>
        <row r="102">
          <cell r="B102" t="str">
            <v>D-ILFO</v>
          </cell>
          <cell r="C102" t="str">
            <v>VAR_fout</v>
          </cell>
          <cell r="D102" t="str">
            <v>CO2</v>
          </cell>
          <cell r="E102">
            <v>689.75286118284498</v>
          </cell>
          <cell r="F102">
            <v>659.57503360960504</v>
          </cell>
          <cell r="G102">
            <v>600.79461533888104</v>
          </cell>
          <cell r="H102">
            <v>534.85180475052005</v>
          </cell>
          <cell r="I102">
            <v>418.29552441848398</v>
          </cell>
          <cell r="J102">
            <v>258.95509545787502</v>
          </cell>
          <cell r="K102">
            <v>141.92569119081099</v>
          </cell>
          <cell r="L102">
            <v>26.579547156338201</v>
          </cell>
          <cell r="M102">
            <v>27.581710433773701</v>
          </cell>
          <cell r="N102">
            <v>27.5176696872417</v>
          </cell>
          <cell r="O102">
            <v>26.8814218014173</v>
          </cell>
          <cell r="P102">
            <v>27.037210459644101</v>
          </cell>
        </row>
        <row r="103">
          <cell r="B103" t="str">
            <v>D-ILFO</v>
          </cell>
          <cell r="C103" t="str">
            <v>VAR_fout</v>
          </cell>
          <cell r="D103" t="str">
            <v>ILFO</v>
          </cell>
          <cell r="E103">
            <v>9.2026212288503597</v>
          </cell>
          <cell r="F103">
            <v>8.7999913416907276</v>
          </cell>
          <cell r="G103">
            <v>8.0160086117328966</v>
          </cell>
          <cell r="H103">
            <v>7.1372570049976876</v>
          </cell>
          <cell r="I103">
            <v>5.5822717513022049</v>
          </cell>
          <cell r="J103">
            <v>3.4563691640611349</v>
          </cell>
          <cell r="K103">
            <v>1.8949800660493406</v>
          </cell>
          <cell r="L103">
            <v>0.35605551067496122</v>
          </cell>
          <cell r="M103">
            <v>0.36942900546617302</v>
          </cell>
          <cell r="N103">
            <v>0.36867876779021536</v>
          </cell>
          <cell r="O103">
            <v>0.36022366097808933</v>
          </cell>
          <cell r="P103">
            <v>0.36441179104446536</v>
          </cell>
        </row>
        <row r="104">
          <cell r="B104" t="str">
            <v>D-ILFO</v>
          </cell>
          <cell r="C104" t="str">
            <v>VAR_fin</v>
          </cell>
          <cell r="D104" t="str">
            <v>LFO</v>
          </cell>
          <cell r="E104">
            <v>9.3589262032950504</v>
          </cell>
          <cell r="F104">
            <v>8.9494577151913841</v>
          </cell>
          <cell r="G104">
            <v>8.1518943736618859</v>
          </cell>
          <cell r="H104">
            <v>7.2571479613367584</v>
          </cell>
          <cell r="I104">
            <v>5.6756516203322107</v>
          </cell>
          <cell r="J104">
            <v>3.5136376588585452</v>
          </cell>
          <cell r="K104">
            <v>1.9257217257911938</v>
          </cell>
          <cell r="L104">
            <v>0.36064514459074842</v>
          </cell>
          <cell r="M104">
            <v>0.37424301809733679</v>
          </cell>
          <cell r="N104">
            <v>0.37337407988116311</v>
          </cell>
          <cell r="O104">
            <v>0.3647411370612933</v>
          </cell>
          <cell r="P104">
            <v>0.36685495874686647</v>
          </cell>
        </row>
        <row r="105">
          <cell r="B105" t="str">
            <v>D-ILFO</v>
          </cell>
          <cell r="C105" t="str">
            <v>VAR_fin</v>
          </cell>
          <cell r="D105" t="str">
            <v>BDS</v>
          </cell>
          <cell r="G105">
            <v>2.6479670503486217E-4</v>
          </cell>
          <cell r="H105">
            <v>1.3380868862760979E-3</v>
          </cell>
          <cell r="I105">
            <v>1.4340781848554444E-3</v>
          </cell>
          <cell r="J105">
            <v>1.4373543758959011E-3</v>
          </cell>
          <cell r="K105">
            <v>1.447027847503328E-3</v>
          </cell>
          <cell r="L105">
            <v>1.4580993411699873E-3</v>
          </cell>
          <cell r="M105">
            <v>1.462851343487461E-3</v>
          </cell>
          <cell r="N105">
            <v>1.5708127073289057E-3</v>
          </cell>
          <cell r="O105">
            <v>1.6025665636075924E-3</v>
          </cell>
          <cell r="P105">
            <v>3.750821839729343E-3</v>
          </cell>
        </row>
        <row r="106">
          <cell r="B106" t="str">
            <v>HPLNGA</v>
          </cell>
          <cell r="C106" t="str">
            <v>VAR_fout</v>
          </cell>
          <cell r="D106" t="str">
            <v>LTH</v>
          </cell>
          <cell r="E106">
            <v>1.7329110837175676</v>
          </cell>
          <cell r="F106">
            <v>2.0428491813804781</v>
          </cell>
          <cell r="G106">
            <v>2.0376582193040873</v>
          </cell>
          <cell r="H106">
            <v>0.89954077501664265</v>
          </cell>
          <cell r="I106">
            <v>1.2150085918213742</v>
          </cell>
          <cell r="J106">
            <v>1.2156517115678549</v>
          </cell>
          <cell r="K106">
            <v>7.9013882242684574E-2</v>
          </cell>
          <cell r="L106">
            <v>1.2153574750967078</v>
          </cell>
          <cell r="M106">
            <v>2.8905946601833557E-3</v>
          </cell>
          <cell r="N106">
            <v>6.0359339961080106E-3</v>
          </cell>
          <cell r="O106">
            <v>2.7171156018625472E-3</v>
          </cell>
          <cell r="P106">
            <v>3.5046989544581129E-3</v>
          </cell>
        </row>
        <row r="107">
          <cell r="B107" t="str">
            <v>HPLNGA</v>
          </cell>
          <cell r="C107" t="str">
            <v>VAR_fout</v>
          </cell>
          <cell r="D107" t="str">
            <v>CO2_E</v>
          </cell>
          <cell r="E107">
            <v>114.384237731314</v>
          </cell>
          <cell r="F107">
            <v>134.84231742055701</v>
          </cell>
          <cell r="G107">
            <v>134.499677659187</v>
          </cell>
          <cell r="H107">
            <v>59.3759753892164</v>
          </cell>
          <cell r="I107">
            <v>80.1990551727216</v>
          </cell>
          <cell r="J107">
            <v>80.241505568856894</v>
          </cell>
          <cell r="K107">
            <v>5.2154682230622296</v>
          </cell>
          <cell r="L107">
            <v>80.222083906210003</v>
          </cell>
          <cell r="M107">
            <v>0.190799441415062</v>
          </cell>
          <cell r="N107">
            <v>0.39841381108845503</v>
          </cell>
          <cell r="O107">
            <v>0.17934861163226501</v>
          </cell>
          <cell r="P107">
            <v>0.231334615001379</v>
          </cell>
        </row>
        <row r="108">
          <cell r="B108" t="str">
            <v>HPLNGA</v>
          </cell>
          <cell r="C108" t="str">
            <v>VAR_fin</v>
          </cell>
          <cell r="D108" t="str">
            <v>ENGA</v>
          </cell>
          <cell r="E108">
            <v>2.0280893214772062</v>
          </cell>
          <cell r="F108">
            <v>2.3908212308609413</v>
          </cell>
          <cell r="G108">
            <v>2.3847460577870088</v>
          </cell>
          <cell r="H108">
            <v>1.0527655210853979</v>
          </cell>
          <cell r="I108">
            <v>1.4219690633461266</v>
          </cell>
          <cell r="J108">
            <v>1.4227217299442709</v>
          </cell>
          <cell r="K108">
            <v>9.2472840834436867E-2</v>
          </cell>
          <cell r="L108">
            <v>1.4223773742235815</v>
          </cell>
          <cell r="M108">
            <v>3.3829688194159883E-3</v>
          </cell>
          <cell r="N108">
            <v>7.0640746646889315E-3</v>
          </cell>
          <cell r="O108">
            <v>3.1799399225578883E-3</v>
          </cell>
          <cell r="P108">
            <v>4.1016775709464409E-3</v>
          </cell>
        </row>
        <row r="109">
          <cell r="B109" t="str">
            <v>HPLNGA</v>
          </cell>
          <cell r="C109" t="str">
            <v>VAR_ncap</v>
          </cell>
          <cell r="D109" t="str">
            <v>-</v>
          </cell>
          <cell r="E109">
            <v>1.34359506746042E-5</v>
          </cell>
          <cell r="F109">
            <v>9.4227852698347794E-6</v>
          </cell>
          <cell r="G109">
            <v>1.49011217391379E-5</v>
          </cell>
          <cell r="H109">
            <v>1.80329790948897E-5</v>
          </cell>
          <cell r="I109">
            <v>0.15408861097548801</v>
          </cell>
          <cell r="J109">
            <v>8.5026139312570901E-5</v>
          </cell>
          <cell r="K109">
            <v>2.2805921082535899E-5</v>
          </cell>
          <cell r="L109">
            <v>5.9204948942650699E-5</v>
          </cell>
          <cell r="M109">
            <v>4.0491452769422902E-5</v>
          </cell>
          <cell r="N109">
            <v>1.8424389292986301E-3</v>
          </cell>
          <cell r="O109">
            <v>9.7776980993668805E-5</v>
          </cell>
          <cell r="P109">
            <v>1.58722665784579E-3</v>
          </cell>
        </row>
        <row r="110">
          <cell r="B110" t="str">
            <v>HPLNGA</v>
          </cell>
          <cell r="C110" t="str">
            <v>VAR_cap</v>
          </cell>
          <cell r="D110" t="str">
            <v>-</v>
          </cell>
          <cell r="E110">
            <v>0.25981882618880958</v>
          </cell>
          <cell r="F110">
            <v>0.25927460854368539</v>
          </cell>
          <cell r="G110">
            <v>0.25866676880604461</v>
          </cell>
          <cell r="H110">
            <v>0.11420116233918348</v>
          </cell>
          <cell r="I110">
            <v>0.15412016032223408</v>
          </cell>
          <cell r="J110">
            <v>0.15419415030999759</v>
          </cell>
          <cell r="K110">
            <v>0.1541392677227936</v>
          </cell>
          <cell r="L110">
            <v>0.15417312132876682</v>
          </cell>
          <cell r="M110">
            <v>4.4501763849697992E-3</v>
          </cell>
          <cell r="N110">
            <v>1.9348032247482418E-3</v>
          </cell>
          <cell r="O110">
            <v>2.0040233227448523E-3</v>
          </cell>
          <cell r="P110">
            <v>3.5299351556992318E-3</v>
          </cell>
        </row>
        <row r="111">
          <cell r="B111" t="str">
            <v>G-INTC-IMP00-AT</v>
          </cell>
          <cell r="C111" t="str">
            <v>VAR_fout</v>
          </cell>
          <cell r="D111" t="str">
            <v>ELC</v>
          </cell>
          <cell r="E111">
            <v>15.013805804505804</v>
          </cell>
          <cell r="F111">
            <v>2.5806872026915201E-2</v>
          </cell>
          <cell r="G111">
            <v>1.7669258476251368E-2</v>
          </cell>
          <cell r="H111">
            <v>2.0365738633986524E-2</v>
          </cell>
          <cell r="I111">
            <v>1.4485354723727971E-2</v>
          </cell>
          <cell r="J111">
            <v>1.109316934656185E-2</v>
          </cell>
          <cell r="K111">
            <v>8.101503201746121E-3</v>
          </cell>
          <cell r="L111">
            <v>1.2603076047741224E-2</v>
          </cell>
          <cell r="M111">
            <v>1.1919733155988646E-2</v>
          </cell>
          <cell r="N111">
            <v>3.2814696930322934E-2</v>
          </cell>
          <cell r="O111">
            <v>3.4377431177617386E-2</v>
          </cell>
          <cell r="P111">
            <v>4.7879378079121238E-2</v>
          </cell>
        </row>
        <row r="112">
          <cell r="B112" t="str">
            <v>G-INTC-IMP00-AT</v>
          </cell>
          <cell r="C112" t="str">
            <v>VAR_fin</v>
          </cell>
          <cell r="D112" t="str">
            <v>ELC_I-AT</v>
          </cell>
          <cell r="E112">
            <v>15.013805804505804</v>
          </cell>
          <cell r="F112">
            <v>2.5806872026915201E-2</v>
          </cell>
          <cell r="G112">
            <v>1.7669258476251368E-2</v>
          </cell>
          <cell r="H112">
            <v>2.0365738633986524E-2</v>
          </cell>
          <cell r="I112">
            <v>1.4485354723727971E-2</v>
          </cell>
          <cell r="J112">
            <v>1.109316934656185E-2</v>
          </cell>
          <cell r="K112">
            <v>8.101503201746121E-3</v>
          </cell>
          <cell r="L112">
            <v>1.2603076047741224E-2</v>
          </cell>
          <cell r="M112">
            <v>1.1919733155988646E-2</v>
          </cell>
          <cell r="N112">
            <v>3.2814696930322934E-2</v>
          </cell>
          <cell r="O112">
            <v>3.4377431177617386E-2</v>
          </cell>
          <cell r="P112">
            <v>4.7879378079121238E-2</v>
          </cell>
        </row>
        <row r="113">
          <cell r="B113" t="str">
            <v>G-INTC-IMP00-AT</v>
          </cell>
          <cell r="C113" t="str">
            <v>VAR_ncap</v>
          </cell>
          <cell r="D113" t="str">
            <v>-</v>
          </cell>
          <cell r="E113">
            <v>5.1356552210728896E-6</v>
          </cell>
          <cell r="F113">
            <v>4.7723636137088E-6</v>
          </cell>
          <cell r="G113">
            <v>5.1529993043562896E-6</v>
          </cell>
          <cell r="H113">
            <v>5.8312266040089503E-6</v>
          </cell>
          <cell r="I113">
            <v>6.4455460263139098E-6</v>
          </cell>
          <cell r="J113">
            <v>9.2013579712917408E-6</v>
          </cell>
          <cell r="K113">
            <v>1.7285594902323798E-5</v>
          </cell>
          <cell r="L113">
            <v>3.9757554817637002E-3</v>
          </cell>
          <cell r="M113">
            <v>5.8948186587774298E-4</v>
          </cell>
          <cell r="N113">
            <v>1.88152336971264E-3</v>
          </cell>
        </row>
        <row r="114">
          <cell r="B114" t="str">
            <v>G-INTC-IMP00-AT</v>
          </cell>
          <cell r="C114" t="str">
            <v>VAR_cap</v>
          </cell>
          <cell r="D114" t="str">
            <v>-</v>
          </cell>
          <cell r="E114">
            <v>0.54442327246102296</v>
          </cell>
          <cell r="F114">
            <v>2.1921965632900609E-3</v>
          </cell>
          <cell r="G114">
            <v>2.1700503023900364E-3</v>
          </cell>
          <cell r="H114">
            <v>2.170125395246858E-3</v>
          </cell>
          <cell r="I114">
            <v>2.1741279679736714E-3</v>
          </cell>
          <cell r="J114">
            <v>2.1712014391030987E-3</v>
          </cell>
          <cell r="K114">
            <v>2.1725033289528017E-3</v>
          </cell>
          <cell r="L114">
            <v>2.1752088218507382E-3</v>
          </cell>
          <cell r="M114">
            <v>2.1850587747973549E-3</v>
          </cell>
          <cell r="N114">
            <v>6.2987220411356848E-3</v>
          </cell>
          <cell r="O114">
            <v>6.7376714335845023E-3</v>
          </cell>
          <cell r="P114">
            <v>8.6108348412672342E-3</v>
          </cell>
        </row>
        <row r="115">
          <cell r="B115" t="str">
            <v>CHPWST</v>
          </cell>
          <cell r="C115" t="str">
            <v>VAR_fout</v>
          </cell>
          <cell r="D115" t="str">
            <v>ELC35</v>
          </cell>
          <cell r="E115">
            <v>1.4279739141780357</v>
          </cell>
          <cell r="F115">
            <v>1.299535604657972</v>
          </cell>
          <cell r="G115">
            <v>1.2161775956538645</v>
          </cell>
          <cell r="H115">
            <v>1.2901764412602177</v>
          </cell>
          <cell r="I115">
            <v>1.2798565485285973</v>
          </cell>
          <cell r="J115">
            <v>1.2826592312098057</v>
          </cell>
          <cell r="K115">
            <v>1.2849076297959723</v>
          </cell>
          <cell r="L115">
            <v>1.2865771442923188</v>
          </cell>
          <cell r="M115">
            <v>1.2865758892154291</v>
          </cell>
          <cell r="N115">
            <v>1.2865763307100366</v>
          </cell>
          <cell r="O115">
            <v>1.2865746939890985</v>
          </cell>
          <cell r="P115">
            <v>1.2865658985288024</v>
          </cell>
        </row>
        <row r="116">
          <cell r="B116" t="str">
            <v>CHPWST</v>
          </cell>
          <cell r="C116" t="str">
            <v>VAR_fout</v>
          </cell>
          <cell r="D116" t="str">
            <v>LTH</v>
          </cell>
          <cell r="E116">
            <v>14.390854797381284</v>
          </cell>
          <cell r="F116">
            <v>13.051650150505889</v>
          </cell>
          <cell r="G116">
            <v>12.151531266674915</v>
          </cell>
          <cell r="H116">
            <v>12.779635196582884</v>
          </cell>
          <cell r="I116">
            <v>12.342942124408882</v>
          </cell>
          <cell r="J116">
            <v>12.034767735096114</v>
          </cell>
          <cell r="K116">
            <v>11.720072658040074</v>
          </cell>
          <cell r="L116">
            <v>11.399073498429944</v>
          </cell>
          <cell r="M116">
            <v>11.39906237844869</v>
          </cell>
          <cell r="N116">
            <v>11.399066290090929</v>
          </cell>
          <cell r="O116">
            <v>11.399051788743419</v>
          </cell>
          <cell r="P116">
            <v>11.398973860965198</v>
          </cell>
        </row>
        <row r="117">
          <cell r="B117" t="str">
            <v>CHPWST</v>
          </cell>
          <cell r="C117" t="str">
            <v>VAR_fout</v>
          </cell>
          <cell r="D117" t="str">
            <v>CO2_E</v>
          </cell>
          <cell r="E117">
            <v>2829.4130257270499</v>
          </cell>
          <cell r="F117">
            <v>2574.9230645658099</v>
          </cell>
          <cell r="G117">
            <v>2409.75601625131</v>
          </cell>
          <cell r="H117">
            <v>2556.3786509987299</v>
          </cell>
          <cell r="I117">
            <v>2535.9306311651499</v>
          </cell>
          <cell r="J117">
            <v>2541.4839167024102</v>
          </cell>
          <cell r="K117">
            <v>2545.9389338309202</v>
          </cell>
          <cell r="L117">
            <v>2549.24693968152</v>
          </cell>
          <cell r="M117">
            <v>2549.2444528497399</v>
          </cell>
          <cell r="N117">
            <v>2549.2453276350502</v>
          </cell>
          <cell r="O117">
            <v>2549.2420846069399</v>
          </cell>
          <cell r="P117">
            <v>2549.2246571247701</v>
          </cell>
        </row>
        <row r="118">
          <cell r="B118" t="str">
            <v>CHPWST</v>
          </cell>
          <cell r="C118" t="str">
            <v>VAR_fin</v>
          </cell>
          <cell r="D118" t="str">
            <v>EWST</v>
          </cell>
          <cell r="E118">
            <v>30.489364501369039</v>
          </cell>
          <cell r="F118">
            <v>27.747015781959149</v>
          </cell>
          <cell r="G118">
            <v>25.967198450983908</v>
          </cell>
          <cell r="H118">
            <v>27.547183739210467</v>
          </cell>
          <cell r="I118">
            <v>27.326838697900314</v>
          </cell>
          <cell r="J118">
            <v>27.386680136879377</v>
          </cell>
          <cell r="K118">
            <v>27.434686786971106</v>
          </cell>
          <cell r="L118">
            <v>27.470333401740486</v>
          </cell>
          <cell r="M118">
            <v>27.470306603984298</v>
          </cell>
          <cell r="N118">
            <v>27.47031603055008</v>
          </cell>
          <cell r="O118">
            <v>27.470281084126508</v>
          </cell>
          <cell r="P118">
            <v>27.470093287982436</v>
          </cell>
        </row>
        <row r="119">
          <cell r="B119" t="str">
            <v>CHPWST</v>
          </cell>
          <cell r="C119" t="str">
            <v>VAR_ncap</v>
          </cell>
          <cell r="D119" t="str">
            <v>-</v>
          </cell>
          <cell r="F119">
            <v>3.3336850146666099E-7</v>
          </cell>
          <cell r="G119">
            <v>4.3187548872988201E-7</v>
          </cell>
          <cell r="H119">
            <v>1.06662567745483E-6</v>
          </cell>
          <cell r="I119">
            <v>5.6640916594362803E-3</v>
          </cell>
          <cell r="J119">
            <v>1.8954540828036302E-2</v>
          </cell>
          <cell r="K119">
            <v>6.0397157888061603E-3</v>
          </cell>
          <cell r="L119">
            <v>3.9635212410166203E-2</v>
          </cell>
          <cell r="M119">
            <v>1.80257874334345E-6</v>
          </cell>
          <cell r="N119">
            <v>5.0972524911939502E-6</v>
          </cell>
          <cell r="O119">
            <v>7.6251711750379399E-3</v>
          </cell>
          <cell r="P119">
            <v>1.69914708897041E-2</v>
          </cell>
        </row>
        <row r="120">
          <cell r="B120" t="str">
            <v>CHPWST</v>
          </cell>
          <cell r="C120" t="str">
            <v>VAR_cap</v>
          </cell>
          <cell r="D120" t="str">
            <v>-</v>
          </cell>
          <cell r="E120">
            <v>7.8021922790796283E-2</v>
          </cell>
          <cell r="F120">
            <v>7.1001945227625762E-2</v>
          </cell>
          <cell r="G120">
            <v>7.0491041429289095E-2</v>
          </cell>
          <cell r="H120">
            <v>7.0490114624879599E-2</v>
          </cell>
          <cell r="I120">
            <v>6.9926223439698926E-2</v>
          </cell>
          <cell r="J120">
            <v>7.00793112008639E-2</v>
          </cell>
          <cell r="K120">
            <v>7.0202142329409647E-2</v>
          </cell>
          <cell r="L120">
            <v>7.0293325524590597E-2</v>
          </cell>
          <cell r="M120">
            <v>7.0293817194690425E-2</v>
          </cell>
          <cell r="N120">
            <v>7.0296883122354673E-2</v>
          </cell>
          <cell r="O120">
            <v>7.0293771961279478E-2</v>
          </cell>
          <cell r="P120">
            <v>7.0295261411427945E-2</v>
          </cell>
        </row>
        <row r="121">
          <cell r="B121" t="str">
            <v>RHES-CHPNGA</v>
          </cell>
          <cell r="C121" t="str">
            <v>VAR_fout</v>
          </cell>
          <cell r="D121" t="str">
            <v>CO2_R</v>
          </cell>
          <cell r="E121">
            <v>5.11425248927765</v>
          </cell>
          <cell r="F121">
            <v>0.74007627467132298</v>
          </cell>
          <cell r="G121">
            <v>2.89594262658844</v>
          </cell>
          <cell r="H121">
            <v>2.3439783294022298</v>
          </cell>
          <cell r="I121">
            <v>4.2378103639009002</v>
          </cell>
          <cell r="J121">
            <v>4.7330085697752802</v>
          </cell>
          <cell r="K121">
            <v>4.5914551187532204</v>
          </cell>
          <cell r="L121">
            <v>5.1442125326275896</v>
          </cell>
          <cell r="M121">
            <v>4.3325538549013096</v>
          </cell>
          <cell r="N121">
            <v>4.7098935531964399</v>
          </cell>
          <cell r="O121">
            <v>27.9777756490043</v>
          </cell>
          <cell r="P121">
            <v>29.220119088644999</v>
          </cell>
        </row>
        <row r="122">
          <cell r="B122" t="str">
            <v>RHES-CHPNGA</v>
          </cell>
          <cell r="C122" t="str">
            <v>VAR_fout</v>
          </cell>
          <cell r="D122" t="str">
            <v>RHES_NKEV_GAS_ELC_CHP</v>
          </cell>
          <cell r="E122">
            <v>1.6957091179431751E-2</v>
          </cell>
          <cell r="F122">
            <v>3.5406790914360824E-3</v>
          </cell>
          <cell r="G122">
            <v>1.276756655827364E-2</v>
          </cell>
          <cell r="H122">
            <v>1.0770867902527802E-2</v>
          </cell>
          <cell r="I122">
            <v>1.9326490548193031E-2</v>
          </cell>
          <cell r="J122">
            <v>2.219526557739503E-2</v>
          </cell>
          <cell r="K122">
            <v>2.1709132428181614E-2</v>
          </cell>
          <cell r="L122">
            <v>2.2948370840418845E-2</v>
          </cell>
          <cell r="M122">
            <v>2.0565067447234374E-2</v>
          </cell>
          <cell r="N122">
            <v>2.0675861936611542E-2</v>
          </cell>
          <cell r="O122">
            <v>0.14082950181813175</v>
          </cell>
          <cell r="P122">
            <v>0.14444368907495445</v>
          </cell>
        </row>
        <row r="123">
          <cell r="B123" t="str">
            <v>RHES-CHPNGA</v>
          </cell>
          <cell r="C123" t="str">
            <v>VAR_fout</v>
          </cell>
          <cell r="D123" t="str">
            <v>RHES_LTH_CHPNGA</v>
          </cell>
          <cell r="E123">
            <v>4.0822626913446819E-2</v>
          </cell>
          <cell r="F123">
            <v>8.4376818136656807E-3</v>
          </cell>
          <cell r="G123">
            <v>2.9959871791504597E-2</v>
          </cell>
          <cell r="H123">
            <v>2.4619126634349328E-2</v>
          </cell>
          <cell r="I123">
            <v>4.378733698136969E-2</v>
          </cell>
          <cell r="J123">
            <v>4.9841999893097622E-2</v>
          </cell>
          <cell r="K123">
            <v>4.7955775596796799E-2</v>
          </cell>
          <cell r="L123">
            <v>4.9853357342978896E-2</v>
          </cell>
          <cell r="M123">
            <v>4.4675836178474745E-2</v>
          </cell>
          <cell r="N123">
            <v>4.4916527655397526E-2</v>
          </cell>
          <cell r="O123">
            <v>0.30593995222559683</v>
          </cell>
          <cell r="P123">
            <v>0.31379146247317724</v>
          </cell>
        </row>
        <row r="124">
          <cell r="B124" t="str">
            <v>RHES-CHPNGA</v>
          </cell>
          <cell r="C124" t="str">
            <v>VAR_fin</v>
          </cell>
          <cell r="D124" t="str">
            <v>RNGA</v>
          </cell>
          <cell r="E124">
            <v>9.0678235625490156E-2</v>
          </cell>
          <cell r="F124">
            <v>1.3121919763675938E-2</v>
          </cell>
          <cell r="G124">
            <v>5.1346500471426325E-2</v>
          </cell>
          <cell r="H124">
            <v>4.1559899457486275E-2</v>
          </cell>
          <cell r="I124">
            <v>7.5138481629448625E-2</v>
          </cell>
          <cell r="J124">
            <v>8.3918591662682299E-2</v>
          </cell>
          <cell r="K124">
            <v>8.1408778701298201E-2</v>
          </cell>
          <cell r="L124">
            <v>9.1209442067865215E-2</v>
          </cell>
          <cell r="M124">
            <v>7.6818330760661496E-2</v>
          </cell>
          <cell r="N124">
            <v>8.3508750943199192E-2</v>
          </cell>
          <cell r="O124">
            <v>0.49605985193269986</v>
          </cell>
          <cell r="P124">
            <v>0.5180872178837761</v>
          </cell>
        </row>
        <row r="125">
          <cell r="B125" t="str">
            <v>RHES-CHPNGA</v>
          </cell>
          <cell r="C125" t="str">
            <v>VAR_ncap</v>
          </cell>
          <cell r="D125" t="str">
            <v>-</v>
          </cell>
          <cell r="F125">
            <v>4.3203838694794402E-7</v>
          </cell>
          <cell r="G125">
            <v>7.8115950372376804E-5</v>
          </cell>
          <cell r="H125">
            <v>1.5580389612897699E-6</v>
          </cell>
          <cell r="I125">
            <v>1.2496068487236E-3</v>
          </cell>
          <cell r="J125">
            <v>4.9873957093265597E-4</v>
          </cell>
          <cell r="K125">
            <v>1.6685076965136401E-4</v>
          </cell>
          <cell r="L125">
            <v>1.2545304060938099E-4</v>
          </cell>
          <cell r="M125">
            <v>7.2431724927590302E-4</v>
          </cell>
          <cell r="N125">
            <v>8.2211309006189096E-4</v>
          </cell>
          <cell r="O125">
            <v>1.0847241209701101E-2</v>
          </cell>
          <cell r="P125">
            <v>4.47513970592847E-4</v>
          </cell>
        </row>
        <row r="126">
          <cell r="B126" t="str">
            <v>RHES-CHPNGA</v>
          </cell>
          <cell r="C126" t="str">
            <v>VAR_cap</v>
          </cell>
          <cell r="D126" t="str">
            <v>-</v>
          </cell>
          <cell r="E126">
            <v>4.1710493622145696E-3</v>
          </cell>
          <cell r="F126">
            <v>1.0664178853502641E-3</v>
          </cell>
          <cell r="G126">
            <v>1.1349881643384306E-3</v>
          </cell>
          <cell r="H126">
            <v>9.5761503188295449E-4</v>
          </cell>
          <cell r="I126">
            <v>1.7181803992130128E-3</v>
          </cell>
          <cell r="J126">
            <v>1.973109250943524E-3</v>
          </cell>
          <cell r="K126">
            <v>1.9298648390043728E-3</v>
          </cell>
          <cell r="L126">
            <v>2.0403737959587189E-3</v>
          </cell>
          <cell r="M126">
            <v>1.8282237447656698E-3</v>
          </cell>
          <cell r="N126">
            <v>1.8383507026883781E-3</v>
          </cell>
          <cell r="O126">
            <v>1.2518738635615295E-2</v>
          </cell>
          <cell r="P126">
            <v>1.284062196561395E-2</v>
          </cell>
        </row>
        <row r="127">
          <cell r="B127" t="str">
            <v>RHEM-CHPWOD</v>
          </cell>
          <cell r="C127" t="str">
            <v>VAR_fout</v>
          </cell>
          <cell r="D127" t="str">
            <v>RHEM_KEV_WOD_ELC_CHP</v>
          </cell>
          <cell r="H127">
            <v>3.5365362951642141E-3</v>
          </cell>
          <cell r="I127">
            <v>5.2168770142018229E-3</v>
          </cell>
          <cell r="J127">
            <v>4.8789858829703632E-3</v>
          </cell>
          <cell r="K127">
            <v>4.6537873565132368E-3</v>
          </cell>
          <cell r="L127">
            <v>1.2003012319215304E-2</v>
          </cell>
          <cell r="M127">
            <v>1.1529206574805431E-2</v>
          </cell>
          <cell r="N127">
            <v>1.129360214013278E-2</v>
          </cell>
          <cell r="O127">
            <v>1.1606253716504479E-2</v>
          </cell>
          <cell r="P127">
            <v>2.4691076154672247E-2</v>
          </cell>
        </row>
        <row r="128">
          <cell r="B128" t="str">
            <v>RHEM-CHPWOD</v>
          </cell>
          <cell r="C128" t="str">
            <v>VAR_fout</v>
          </cell>
          <cell r="D128" t="str">
            <v>RHEM_LTH_CHPWOD</v>
          </cell>
          <cell r="H128">
            <v>9.4075349723580313E-3</v>
          </cell>
          <cell r="I128">
            <v>1.3877406835807819E-2</v>
          </cell>
          <cell r="J128">
            <v>1.2978583136965502E-2</v>
          </cell>
          <cell r="K128">
            <v>1.2379532869542608E-2</v>
          </cell>
          <cell r="L128">
            <v>3.1929195331902804E-2</v>
          </cell>
          <cell r="M128">
            <v>3.066882537140363E-2</v>
          </cell>
          <cell r="N128">
            <v>3.0042094362914808E-2</v>
          </cell>
          <cell r="O128">
            <v>3.0873778359174479E-2</v>
          </cell>
          <cell r="P128">
            <v>6.5680695189768684E-2</v>
          </cell>
        </row>
        <row r="129">
          <cell r="B129" t="str">
            <v>RHEM-CHPWOD</v>
          </cell>
          <cell r="C129" t="str">
            <v>VAR_fin</v>
          </cell>
          <cell r="D129" t="str">
            <v>RWOD</v>
          </cell>
          <cell r="H129">
            <v>1.4961186465258893E-2</v>
          </cell>
          <cell r="I129">
            <v>2.1378380449932764E-2</v>
          </cell>
          <cell r="J129">
            <v>1.9774035482173401E-2</v>
          </cell>
          <cell r="K129">
            <v>1.8715273863383147E-2</v>
          </cell>
          <cell r="L129">
            <v>4.6664769447841099E-2</v>
          </cell>
          <cell r="M129">
            <v>4.3230057428839959E-2</v>
          </cell>
          <cell r="N129">
            <v>4.471217294268414E-2</v>
          </cell>
          <cell r="O129">
            <v>4.4981327042397823E-2</v>
          </cell>
          <cell r="P129">
            <v>9.6801012040312009E-2</v>
          </cell>
        </row>
        <row r="130">
          <cell r="B130" t="str">
            <v>RHEM-CHPWOD</v>
          </cell>
          <cell r="C130" t="str">
            <v>VAR_ncap</v>
          </cell>
          <cell r="D130" t="str">
            <v>-</v>
          </cell>
          <cell r="H130">
            <v>2.62698528573443E-4</v>
          </cell>
          <cell r="I130">
            <v>1.2619009698369799E-4</v>
          </cell>
          <cell r="J130">
            <v>2.45641638842756E-5</v>
          </cell>
          <cell r="K130">
            <v>1.95826077330402E-4</v>
          </cell>
          <cell r="L130">
            <v>6.7287037363517196E-4</v>
          </cell>
          <cell r="M130">
            <v>1.02967682725138E-5</v>
          </cell>
          <cell r="N130">
            <v>1.5774764001456399E-4</v>
          </cell>
          <cell r="O130">
            <v>5.7929136458400297E-4</v>
          </cell>
          <cell r="P130">
            <v>1.09977120195897E-3</v>
          </cell>
        </row>
        <row r="131">
          <cell r="B131" t="str">
            <v>RHEM-CHPWOD</v>
          </cell>
          <cell r="C131" t="str">
            <v>VAR_cap</v>
          </cell>
          <cell r="D131" t="str">
            <v>-</v>
          </cell>
          <cell r="H131">
            <v>2.62698528573443E-4</v>
          </cell>
          <cell r="I131">
            <v>3.8878634690227997E-4</v>
          </cell>
          <cell r="J131">
            <v>3.6301226445165536E-4</v>
          </cell>
          <cell r="K131">
            <v>3.4616814395028555E-4</v>
          </cell>
          <cell r="L131">
            <v>8.9258585684350142E-4</v>
          </cell>
          <cell r="M131">
            <v>8.5602398989449919E-4</v>
          </cell>
          <cell r="N131">
            <v>8.4012078468328902E-4</v>
          </cell>
          <cell r="O131">
            <v>8.6210989666517094E-4</v>
          </cell>
          <cell r="P131">
            <v>1.8359209746500462E-3</v>
          </cell>
        </row>
        <row r="132">
          <cell r="B132" t="str">
            <v>ENUC_LRG_BEZ</v>
          </cell>
          <cell r="C132" t="str">
            <v>VAR_fout</v>
          </cell>
          <cell r="D132" t="str">
            <v>LTH</v>
          </cell>
          <cell r="J132"/>
          <cell r="K132"/>
          <cell r="L132"/>
          <cell r="M132">
            <v>8.4836043384750948</v>
          </cell>
          <cell r="N132">
            <v>7.7848280228137074</v>
          </cell>
          <cell r="O132">
            <v>7.692146876236623</v>
          </cell>
          <cell r="P132">
            <v>5.9558002844898077</v>
          </cell>
        </row>
        <row r="133">
          <cell r="B133" t="str">
            <v>ENUC_LRG_BEZ</v>
          </cell>
          <cell r="C133" t="str">
            <v>VAR_fout</v>
          </cell>
          <cell r="D133" t="str">
            <v>ELC</v>
          </cell>
          <cell r="J133"/>
          <cell r="K133"/>
          <cell r="L133"/>
          <cell r="M133">
            <v>7.3912225778821981</v>
          </cell>
          <cell r="N133">
            <v>28.525660346645541</v>
          </cell>
          <cell r="O133">
            <v>28.548461303708855</v>
          </cell>
          <cell r="P133">
            <v>30.281519729097454</v>
          </cell>
        </row>
        <row r="134">
          <cell r="B134" t="str">
            <v>ENUC_LRG_BEZ</v>
          </cell>
          <cell r="C134" t="str">
            <v>VAR_fin</v>
          </cell>
          <cell r="D134" t="str">
            <v>URN</v>
          </cell>
          <cell r="J134"/>
          <cell r="K134"/>
          <cell r="L134"/>
          <cell r="M134">
            <v>26.062892923255976</v>
          </cell>
          <cell r="N134">
            <v>89.490905326030145</v>
          </cell>
          <cell r="O134">
            <v>89.518466930139624</v>
          </cell>
          <cell r="P134">
            <v>93.97312475710325</v>
          </cell>
        </row>
        <row r="135">
          <cell r="B135" t="str">
            <v>ENUC_LRG_BEZ</v>
          </cell>
          <cell r="C135" t="str">
            <v>VAR_ncap</v>
          </cell>
          <cell r="D135" t="str">
            <v>-</v>
          </cell>
          <cell r="J135"/>
          <cell r="K135"/>
          <cell r="L135">
            <v>1.11865246772813</v>
          </cell>
          <cell r="M135">
            <v>1.9043897184438901E-5</v>
          </cell>
          <cell r="N135">
            <v>8.7255122053816504E-4</v>
          </cell>
          <cell r="O135">
            <v>0.169999095830766</v>
          </cell>
        </row>
        <row r="136">
          <cell r="B136" t="str">
            <v>ENUC_LRG_BEZ</v>
          </cell>
          <cell r="C136" t="str">
            <v>VAR_cap</v>
          </cell>
          <cell r="D136" t="str">
            <v>-</v>
          </cell>
          <cell r="J136"/>
          <cell r="K136"/>
          <cell r="L136"/>
          <cell r="M136">
            <v>0.30013808608044701</v>
          </cell>
          <cell r="N136">
            <v>1.1186665728854699</v>
          </cell>
          <cell r="O136">
            <v>1.11894812230775</v>
          </cell>
          <cell r="P136">
            <v>1.17481708692961</v>
          </cell>
        </row>
        <row r="137">
          <cell r="B137" t="str">
            <v>G-INTC-IMP00-FR</v>
          </cell>
          <cell r="C137" t="str">
            <v>VAR_fout</v>
          </cell>
          <cell r="D137" t="str">
            <v>ELC</v>
          </cell>
          <cell r="E137">
            <v>28.948621079825447</v>
          </cell>
          <cell r="F137">
            <v>17.896136568862943</v>
          </cell>
          <cell r="G137">
            <v>21.798387766539818</v>
          </cell>
          <cell r="H137">
            <v>15.355074112408488</v>
          </cell>
          <cell r="I137">
            <v>21.784940170041835</v>
          </cell>
          <cell r="J137">
            <v>30.009486846103432</v>
          </cell>
          <cell r="K137">
            <v>36.588707576892986</v>
          </cell>
          <cell r="L137">
            <v>34.132461666961753</v>
          </cell>
          <cell r="M137">
            <v>62.509804137508702</v>
          </cell>
          <cell r="N137">
            <v>69.145254618292782</v>
          </cell>
          <cell r="O137">
            <v>69.151825930948291</v>
          </cell>
          <cell r="P137">
            <v>69.131121574889846</v>
          </cell>
        </row>
        <row r="138">
          <cell r="B138" t="str">
            <v>G-INTC-IMP00-FR</v>
          </cell>
          <cell r="C138" t="str">
            <v>VAR_fin</v>
          </cell>
          <cell r="D138" t="str">
            <v>ELC_I-FR</v>
          </cell>
          <cell r="E138">
            <v>28.948621079825447</v>
          </cell>
          <cell r="F138">
            <v>17.896136568862943</v>
          </cell>
          <cell r="G138">
            <v>21.798387766539818</v>
          </cell>
          <cell r="H138">
            <v>15.355074112408488</v>
          </cell>
          <cell r="I138">
            <v>21.784940170041835</v>
          </cell>
          <cell r="J138">
            <v>30.009486846103432</v>
          </cell>
          <cell r="K138">
            <v>36.588707576892986</v>
          </cell>
          <cell r="L138">
            <v>34.132461666961753</v>
          </cell>
          <cell r="M138">
            <v>62.509804137508702</v>
          </cell>
          <cell r="N138">
            <v>69.145254618292782</v>
          </cell>
          <cell r="O138">
            <v>69.151825930948291</v>
          </cell>
          <cell r="P138">
            <v>69.131121574889846</v>
          </cell>
        </row>
        <row r="139">
          <cell r="B139" t="str">
            <v>G-INTC-IMP00-FR</v>
          </cell>
          <cell r="C139" t="str">
            <v>VAR_ncap</v>
          </cell>
          <cell r="D139" t="str">
            <v>-</v>
          </cell>
          <cell r="E139">
            <v>4.2523056642829498E-5</v>
          </cell>
          <cell r="F139">
            <v>4.2670113196739298E-5</v>
          </cell>
          <cell r="G139">
            <v>8.5807772417479306E-2</v>
          </cell>
          <cell r="H139">
            <v>1.2141170009795199</v>
          </cell>
          <cell r="I139">
            <v>0.62430260508645796</v>
          </cell>
          <cell r="J139">
            <v>3.1041130921048601E-4</v>
          </cell>
          <cell r="K139">
            <v>4.2511650264091303</v>
          </cell>
          <cell r="L139">
            <v>4.2233514984319402</v>
          </cell>
          <cell r="M139">
            <v>0.507913933907989</v>
          </cell>
          <cell r="N139">
            <v>5.9845615568719602E-4</v>
          </cell>
        </row>
        <row r="140">
          <cell r="B140" t="str">
            <v>G-INTC-IMP00-FR</v>
          </cell>
          <cell r="C140" t="str">
            <v>VAR_cap</v>
          </cell>
          <cell r="D140" t="str">
            <v>-</v>
          </cell>
          <cell r="E140">
            <v>1.699998108831215</v>
          </cell>
          <cell r="F140">
            <v>1.6999964058176589</v>
          </cell>
          <cell r="G140">
            <v>1.6999958221810827</v>
          </cell>
          <cell r="H140">
            <v>1.7000364734431908</v>
          </cell>
          <cell r="I140">
            <v>2.0782654468366366</v>
          </cell>
          <cell r="J140">
            <v>2.9999958840303984</v>
          </cell>
          <cell r="K140">
            <v>3.5137632867557889</v>
          </cell>
          <cell r="L140">
            <v>3.6245910107750707</v>
          </cell>
          <cell r="M140">
            <v>7.2225331982305292</v>
          </cell>
          <cell r="N140">
            <v>10.962265703893168</v>
          </cell>
          <cell r="O140">
            <v>10.906989498947103</v>
          </cell>
          <cell r="P140">
            <v>10.907528795775359</v>
          </cell>
        </row>
        <row r="141">
          <cell r="B141" t="str">
            <v>RHEM-CHPGFC</v>
          </cell>
          <cell r="C141" t="str">
            <v>VAR_fout</v>
          </cell>
          <cell r="D141" t="str">
            <v>CO2_R</v>
          </cell>
          <cell r="H141">
            <v>0.16727920095565199</v>
          </cell>
          <cell r="I141">
            <v>0.65537592789005095</v>
          </cell>
          <cell r="J141">
            <v>0.65764846799347099</v>
          </cell>
          <cell r="K141">
            <v>0.74301958677239799</v>
          </cell>
          <cell r="L141">
            <v>2.0341746048978102</v>
          </cell>
          <cell r="M141">
            <v>1.7551084319202099</v>
          </cell>
          <cell r="N141">
            <v>3.1102370010662699</v>
          </cell>
          <cell r="O141">
            <v>3.0142570698381501</v>
          </cell>
          <cell r="P141">
            <v>5.9742988297933897</v>
          </cell>
        </row>
        <row r="142">
          <cell r="B142" t="str">
            <v>RHEM-CHPGFC</v>
          </cell>
          <cell r="C142" t="str">
            <v>VAR_fout</v>
          </cell>
          <cell r="D142" t="str">
            <v>RHEM_LTH_CHPNGA</v>
          </cell>
          <cell r="H142">
            <v>1.3951797186088437E-3</v>
          </cell>
          <cell r="I142">
            <v>5.4463598830153661E-3</v>
          </cell>
          <cell r="J142">
            <v>5.4384263381587741E-3</v>
          </cell>
          <cell r="K142">
            <v>6.0383515531405828E-3</v>
          </cell>
          <cell r="L142">
            <v>1.6230116528439982E-2</v>
          </cell>
          <cell r="M142">
            <v>1.4003524722767609E-2</v>
          </cell>
          <cell r="N142">
            <v>2.4815720753188331E-2</v>
          </cell>
          <cell r="O142">
            <v>2.4049923429559677E-2</v>
          </cell>
          <cell r="P142">
            <v>4.7667277897287703E-2</v>
          </cell>
        </row>
        <row r="143">
          <cell r="B143" t="str">
            <v>RHEM-CHPGFC</v>
          </cell>
          <cell r="C143" t="str">
            <v>VAR_fout</v>
          </cell>
          <cell r="D143" t="str">
            <v>RHEM_NKEV_GAS_ELC_CHP</v>
          </cell>
          <cell r="H143">
            <v>1.2456961773293239E-3</v>
          </cell>
          <cell r="I143">
            <v>4.9966604431333668E-3</v>
          </cell>
          <cell r="J143">
            <v>5.1305908850554464E-3</v>
          </cell>
          <cell r="K143">
            <v>5.8624772360588162E-3</v>
          </cell>
          <cell r="L143">
            <v>1.6230116528439982E-2</v>
          </cell>
          <cell r="M143">
            <v>1.4003524722767609E-2</v>
          </cell>
          <cell r="N143">
            <v>2.4815720753188331E-2</v>
          </cell>
          <cell r="O143">
            <v>2.4049923429559677E-2</v>
          </cell>
          <cell r="P143">
            <v>4.7667277897287703E-2</v>
          </cell>
        </row>
        <row r="144">
          <cell r="B144" t="str">
            <v>RHEM-CHPGFC</v>
          </cell>
          <cell r="C144" t="str">
            <v>VAR_fin</v>
          </cell>
          <cell r="D144" t="str">
            <v>RNGA</v>
          </cell>
          <cell r="H144">
            <v>2.9659432793555326E-3</v>
          </cell>
          <cell r="I144">
            <v>1.1620140565426438E-2</v>
          </cell>
          <cell r="J144">
            <v>1.1660433829671475E-2</v>
          </cell>
          <cell r="K144">
            <v>1.3174106148446772E-2</v>
          </cell>
          <cell r="L144">
            <v>3.6066925618755484E-2</v>
          </cell>
          <cell r="M144">
            <v>3.1118943828372478E-2</v>
          </cell>
          <cell r="N144">
            <v>5.5146046118196332E-2</v>
          </cell>
          <cell r="O144">
            <v>5.3444274287910383E-2</v>
          </cell>
          <cell r="P144">
            <v>0.10592728421619484</v>
          </cell>
        </row>
        <row r="145">
          <cell r="B145" t="str">
            <v>RHEM-CHPGFC</v>
          </cell>
          <cell r="C145" t="str">
            <v>VAR_ncap</v>
          </cell>
          <cell r="D145" t="str">
            <v>-</v>
          </cell>
          <cell r="H145">
            <v>1.10917552986598E-4</v>
          </cell>
          <cell r="I145">
            <v>3.3408569151951599E-4</v>
          </cell>
          <cell r="J145">
            <v>1.17847201244734E-5</v>
          </cell>
          <cell r="K145">
            <v>1.00583321850286E-4</v>
          </cell>
          <cell r="L145">
            <v>9.9896146452406898E-4</v>
          </cell>
          <cell r="M145">
            <v>3.6355347842055303E-5</v>
          </cell>
          <cell r="N145">
            <v>1.07330840990799E-3</v>
          </cell>
          <cell r="O145">
            <v>3.2292104510629902E-5</v>
          </cell>
          <cell r="P145">
            <v>3.1007175959661998E-3</v>
          </cell>
        </row>
        <row r="146">
          <cell r="B146" t="str">
            <v>RHEM-CHPGFC</v>
          </cell>
          <cell r="C146" t="str">
            <v>VAR_cap</v>
          </cell>
          <cell r="D146" t="str">
            <v>-</v>
          </cell>
          <cell r="H146">
            <v>1.10917552986598E-4</v>
          </cell>
          <cell r="I146">
            <v>4.4491829680331715E-4</v>
          </cell>
          <cell r="J146">
            <v>4.5644765321758876E-4</v>
          </cell>
          <cell r="K146">
            <v>5.2143320431446126E-4</v>
          </cell>
          <cell r="L146">
            <v>1.4439005402233616E-3</v>
          </cell>
          <cell r="M146">
            <v>1.2453044426973057E-3</v>
          </cell>
          <cell r="N146">
            <v>2.2071226052060473E-3</v>
          </cell>
          <cell r="O146">
            <v>2.1387690262428109E-3</v>
          </cell>
          <cell r="P146">
            <v>4.2398811013071493E-3</v>
          </cell>
        </row>
        <row r="147">
          <cell r="B147" t="str">
            <v>EHYD-RUNS10</v>
          </cell>
          <cell r="C147" t="str">
            <v>VAR_fout</v>
          </cell>
          <cell r="D147" t="str">
            <v>ELC35</v>
          </cell>
          <cell r="F147">
            <v>3.7330899013450049E-3</v>
          </cell>
          <cell r="G147">
            <v>7.636906001529142E-3</v>
          </cell>
          <cell r="H147">
            <v>8.0518306538964139E-3</v>
          </cell>
          <cell r="I147">
            <v>8.1713319072667743E-3</v>
          </cell>
          <cell r="J147">
            <v>8.3566925292168706E-3</v>
          </cell>
          <cell r="K147">
            <v>8.3050975902386401E-3</v>
          </cell>
          <cell r="L147">
            <v>8.1508643177367057E-3</v>
          </cell>
          <cell r="M147">
            <v>8.4304000490349317E-3</v>
          </cell>
          <cell r="N147">
            <v>8.3529427115017017E-3</v>
          </cell>
          <cell r="O147">
            <v>8.5053845120989877E-3</v>
          </cell>
          <cell r="P147">
            <v>1.5236959339292597E-2</v>
          </cell>
        </row>
        <row r="148">
          <cell r="B148" t="str">
            <v>EHYD-RUNS10</v>
          </cell>
          <cell r="C148" t="str">
            <v>VAR_fin</v>
          </cell>
          <cell r="D148" t="str">
            <v>HYDR</v>
          </cell>
          <cell r="F148">
            <v>3.7330899013450049E-3</v>
          </cell>
          <cell r="G148">
            <v>7.636906001529142E-3</v>
          </cell>
          <cell r="H148">
            <v>8.0518306538964139E-3</v>
          </cell>
          <cell r="I148">
            <v>8.1713319072667743E-3</v>
          </cell>
          <cell r="J148">
            <v>8.3566925292168706E-3</v>
          </cell>
          <cell r="K148">
            <v>8.3050975902386401E-3</v>
          </cell>
          <cell r="L148">
            <v>8.1508643177367057E-3</v>
          </cell>
          <cell r="M148">
            <v>8.4304000490349317E-3</v>
          </cell>
          <cell r="N148">
            <v>8.3529427115017017E-3</v>
          </cell>
          <cell r="O148">
            <v>8.5053845120989877E-3</v>
          </cell>
          <cell r="P148">
            <v>1.5236959339292597E-2</v>
          </cell>
        </row>
        <row r="149">
          <cell r="B149" t="str">
            <v>EHYD-RUNS10</v>
          </cell>
          <cell r="C149" t="str">
            <v>VAR_ncap</v>
          </cell>
          <cell r="D149" t="str">
            <v>-</v>
          </cell>
          <cell r="F149">
            <v>3.3739355756018402E-4</v>
          </cell>
          <cell r="G149">
            <v>3.4924412335527198E-4</v>
          </cell>
          <cell r="H149">
            <v>6.5446552214625099E-6</v>
          </cell>
          <cell r="I149">
            <v>1.29394817039551E-6</v>
          </cell>
          <cell r="J149">
            <v>3.64112950859587E-6</v>
          </cell>
          <cell r="K149">
            <v>4.4228680675458203E-6</v>
          </cell>
          <cell r="L149">
            <v>9.5131587950755303E-6</v>
          </cell>
          <cell r="M149">
            <v>1.06809138640988E-6</v>
          </cell>
          <cell r="N149">
            <v>6.3629878357120802E-6</v>
          </cell>
          <cell r="O149">
            <v>3.1057466782070499E-6</v>
          </cell>
          <cell r="P149">
            <v>5.7776867581562697E-4</v>
          </cell>
        </row>
        <row r="150">
          <cell r="B150" t="str">
            <v>EHYD-RUNS10</v>
          </cell>
          <cell r="C150" t="str">
            <v>VAR_cap</v>
          </cell>
          <cell r="D150" t="str">
            <v>-</v>
          </cell>
          <cell r="F150">
            <v>3.3739355756018402E-4</v>
          </cell>
          <cell r="G150">
            <v>6.86637680915456E-4</v>
          </cell>
          <cell r="H150">
            <v>6.9318233613691895E-4</v>
          </cell>
          <cell r="I150">
            <v>6.9447628430731399E-4</v>
          </cell>
          <cell r="J150">
            <v>6.9811741381590998E-4</v>
          </cell>
          <cell r="K150">
            <v>7.0254028188345601E-4</v>
          </cell>
          <cell r="L150">
            <v>7.12053440678532E-4</v>
          </cell>
          <cell r="M150">
            <v>7.1312153206494098E-4</v>
          </cell>
          <cell r="N150">
            <v>7.1948451990065405E-4</v>
          </cell>
          <cell r="O150">
            <v>7.2259026657886104E-4</v>
          </cell>
          <cell r="P150">
            <v>1.3003589423944901E-3</v>
          </cell>
        </row>
        <row r="151">
          <cell r="B151" t="str">
            <v>SUP_WSTBIO</v>
          </cell>
          <cell r="C151" t="str">
            <v>VAR_fout</v>
          </cell>
          <cell r="D151" t="str">
            <v>ELC35</v>
          </cell>
          <cell r="E151">
            <v>0.11258825007145007</v>
          </cell>
          <cell r="F151">
            <v>0.11559025452597148</v>
          </cell>
          <cell r="G151">
            <v>0.11140687701499509</v>
          </cell>
          <cell r="H151">
            <v>0.11520068213003162</v>
          </cell>
          <cell r="I151">
            <v>0.11495741773098067</v>
          </cell>
          <cell r="J151">
            <v>0.11171766426531678</v>
          </cell>
          <cell r="K151">
            <v>0.10850286974494625</v>
          </cell>
          <cell r="L151">
            <v>0.10528941177013755</v>
          </cell>
          <cell r="M151">
            <v>0.10528689757243795</v>
          </cell>
          <cell r="N151">
            <v>0.10528217593464227</v>
          </cell>
          <cell r="O151">
            <v>0.10528065249535581</v>
          </cell>
          <cell r="P151">
            <v>0.10525296629932002</v>
          </cell>
        </row>
        <row r="152">
          <cell r="B152" t="str">
            <v>SUP_WSTBIO</v>
          </cell>
          <cell r="C152" t="str">
            <v>VAR_fout</v>
          </cell>
          <cell r="D152" t="str">
            <v>BIO</v>
          </cell>
          <cell r="E152">
            <v>5.6294125035725067</v>
          </cell>
          <cell r="F152">
            <v>5.7795127262985764</v>
          </cell>
          <cell r="G152">
            <v>5.5703438507497562</v>
          </cell>
          <cell r="H152">
            <v>5.7600341065015837</v>
          </cell>
          <cell r="I152">
            <v>5.7478708865490376</v>
          </cell>
          <cell r="J152">
            <v>5.5858832132658378</v>
          </cell>
          <cell r="K152">
            <v>5.4251434872473094</v>
          </cell>
          <cell r="L152">
            <v>5.2644705885068763</v>
          </cell>
          <cell r="M152">
            <v>5.2643448786218956</v>
          </cell>
          <cell r="N152">
            <v>5.2641087967321214</v>
          </cell>
          <cell r="O152">
            <v>5.2640326247677924</v>
          </cell>
          <cell r="P152">
            <v>5.2626483149659977</v>
          </cell>
        </row>
        <row r="153">
          <cell r="B153" t="str">
            <v>SUP_WSTBIO</v>
          </cell>
          <cell r="C153" t="str">
            <v>VAR_fin</v>
          </cell>
          <cell r="D153" t="str">
            <v>CWST</v>
          </cell>
          <cell r="E153">
            <v>9.6793726989998028</v>
          </cell>
          <cell r="F153">
            <v>9.9374593105328035</v>
          </cell>
          <cell r="G153">
            <v>9.5778083696605787</v>
          </cell>
          <cell r="H153">
            <v>9.9039672151218596</v>
          </cell>
          <cell r="I153">
            <v>9.8830534272148771</v>
          </cell>
          <cell r="J153">
            <v>9.6045271935525154</v>
          </cell>
          <cell r="K153">
            <v>9.328146716072661</v>
          </cell>
          <cell r="L153">
            <v>9.0518811433241027</v>
          </cell>
          <cell r="M153">
            <v>9.0516649941561607</v>
          </cell>
          <cell r="N153">
            <v>9.0512590682096725</v>
          </cell>
          <cell r="O153">
            <v>9.0511280959578695</v>
          </cell>
          <cell r="P153">
            <v>9.0487478741329603</v>
          </cell>
        </row>
        <row r="154">
          <cell r="B154" t="str">
            <v>SUP_WSTBIO</v>
          </cell>
          <cell r="C154" t="str">
            <v>VAR_ncap</v>
          </cell>
          <cell r="D154" t="str">
            <v>-</v>
          </cell>
          <cell r="E154">
            <v>4.1009811262467501E-3</v>
          </cell>
          <cell r="F154">
            <v>5.66798578552055E-3</v>
          </cell>
          <cell r="G154">
            <v>1.91893344094582E-6</v>
          </cell>
          <cell r="H154">
            <v>7.2850830489701604E-2</v>
          </cell>
          <cell r="I154">
            <v>0.116853365498071</v>
          </cell>
          <cell r="J154">
            <v>1.6135079853229602E-2</v>
          </cell>
          <cell r="K154">
            <v>2.2207754061763701E-2</v>
          </cell>
          <cell r="L154">
            <v>4.3689242054700803E-2</v>
          </cell>
          <cell r="M154">
            <v>8.3513307852420199E-2</v>
          </cell>
          <cell r="N154">
            <v>4.9462162074518201E-2</v>
          </cell>
          <cell r="O154">
            <v>2.22043958770239E-2</v>
          </cell>
          <cell r="P154">
            <v>4.3640869507311199E-2</v>
          </cell>
        </row>
        <row r="155">
          <cell r="B155" t="str">
            <v>SUP_WSTBIO</v>
          </cell>
          <cell r="C155" t="str">
            <v>VAR_cap</v>
          </cell>
          <cell r="D155" t="str">
            <v>-</v>
          </cell>
          <cell r="E155">
            <v>0.21267078062049125</v>
          </cell>
          <cell r="F155">
            <v>0.21833771880112021</v>
          </cell>
          <cell r="G155">
            <v>0.21833436140000945</v>
          </cell>
          <cell r="H155">
            <v>0.21760159951324312</v>
          </cell>
          <cell r="I155">
            <v>0.21714262712926147</v>
          </cell>
          <cell r="J155">
            <v>0.21102242555742856</v>
          </cell>
          <cell r="K155">
            <v>0.2049501088854386</v>
          </cell>
          <cell r="L155">
            <v>0.19888207501088462</v>
          </cell>
          <cell r="M155">
            <v>0.19887541426464914</v>
          </cell>
          <cell r="N155">
            <v>0.19886833238192703</v>
          </cell>
          <cell r="O155">
            <v>0.1988648914759984</v>
          </cell>
          <cell r="P155">
            <v>0.19881527753915434</v>
          </cell>
        </row>
        <row r="156">
          <cell r="B156" t="str">
            <v>ITOT-CHPNGACCS</v>
          </cell>
          <cell r="C156" t="str">
            <v>VAR_fout</v>
          </cell>
          <cell r="D156" t="str">
            <v>CO2_I</v>
          </cell>
          <cell r="J156">
            <v>3.4114312424988802E-2</v>
          </cell>
          <cell r="K156">
            <v>4.1708111255545799E-2</v>
          </cell>
          <cell r="L156">
            <v>9.3420618931617905E-2</v>
          </cell>
          <cell r="M156">
            <v>5.3999305604952898E-2</v>
          </cell>
          <cell r="N156">
            <v>9.7169208390617504E-2</v>
          </cell>
          <cell r="O156">
            <v>9.1811009809547206E-2</v>
          </cell>
          <cell r="P156">
            <v>0.19523296381900401</v>
          </cell>
        </row>
        <row r="157">
          <cell r="B157" t="str">
            <v>ITOT-CHPNGACCS</v>
          </cell>
          <cell r="C157" t="str">
            <v>VAR_fin</v>
          </cell>
          <cell r="D157" t="str">
            <v>INGA</v>
          </cell>
          <cell r="J157">
            <v>6.0486369547852522E-4</v>
          </cell>
          <cell r="K157">
            <v>7.3950551871535073E-4</v>
          </cell>
          <cell r="L157">
            <v>1.6563939526882596E-3</v>
          </cell>
          <cell r="M157">
            <v>9.5743449654171894E-4</v>
          </cell>
          <cell r="N157">
            <v>1.7228583047981842E-3</v>
          </cell>
          <cell r="O157">
            <v>1.627854783857218E-3</v>
          </cell>
          <cell r="P157">
            <v>3.4615773726773711E-3</v>
          </cell>
        </row>
        <row r="158">
          <cell r="B158" t="str">
            <v>SCOM-ESOLPV</v>
          </cell>
          <cell r="C158" t="str">
            <v>VAR_fout</v>
          </cell>
          <cell r="D158" t="str">
            <v>SCOM_SOL_ELC</v>
          </cell>
          <cell r="E158">
            <v>2.8396236857719668</v>
          </cell>
          <cell r="F158">
            <v>3.2944552356625487</v>
          </cell>
          <cell r="G158">
            <v>3.9360831600575916</v>
          </cell>
          <cell r="H158">
            <v>4.4087727975438593</v>
          </cell>
          <cell r="I158">
            <v>4.6339716044998669</v>
          </cell>
          <cell r="J158">
            <v>4.8703505249958958</v>
          </cell>
          <cell r="K158">
            <v>5.1187893646234119</v>
          </cell>
          <cell r="L158">
            <v>5.379902333945271</v>
          </cell>
          <cell r="M158">
            <v>5.6543346044103675</v>
          </cell>
          <cell r="N158">
            <v>5.9427690671416169</v>
          </cell>
          <cell r="O158">
            <v>6.2459203111746548</v>
          </cell>
          <cell r="P158">
            <v>6.5645994178498466</v>
          </cell>
        </row>
        <row r="159">
          <cell r="B159" t="str">
            <v>SCOM-ESOLPV</v>
          </cell>
          <cell r="C159" t="str">
            <v>VAR_fin</v>
          </cell>
          <cell r="D159" t="str">
            <v>SOL</v>
          </cell>
          <cell r="E159">
            <v>2.8396236857719668</v>
          </cell>
          <cell r="F159">
            <v>3.2944552356625487</v>
          </cell>
          <cell r="G159">
            <v>3.9360831600575916</v>
          </cell>
          <cell r="H159">
            <v>4.4087727975438593</v>
          </cell>
          <cell r="I159">
            <v>4.6339716044998669</v>
          </cell>
          <cell r="J159">
            <v>4.8703505249958958</v>
          </cell>
          <cell r="K159">
            <v>5.1187893646234119</v>
          </cell>
          <cell r="L159">
            <v>5.379902333945271</v>
          </cell>
          <cell r="M159">
            <v>5.6543346044103675</v>
          </cell>
          <cell r="N159">
            <v>5.9427690671416169</v>
          </cell>
          <cell r="O159">
            <v>6.2459203111746548</v>
          </cell>
          <cell r="P159">
            <v>6.5645994178498466</v>
          </cell>
        </row>
        <row r="160">
          <cell r="B160" t="str">
            <v>SCOM-ESOLPV</v>
          </cell>
          <cell r="C160" t="str">
            <v>VAR_fin</v>
          </cell>
          <cell r="D160" t="str">
            <v>SOLPVC</v>
          </cell>
          <cell r="E160">
            <v>2.8396236857719699</v>
          </cell>
          <cell r="F160">
            <v>3.2944552356625501</v>
          </cell>
          <cell r="G160">
            <v>3.9360831600575898</v>
          </cell>
          <cell r="H160">
            <v>4.4087727975438602</v>
          </cell>
          <cell r="I160">
            <v>4.6339716044998696</v>
          </cell>
          <cell r="J160">
            <v>4.8703505249959003</v>
          </cell>
          <cell r="K160">
            <v>5.1187893646234102</v>
          </cell>
          <cell r="L160">
            <v>5.3799023339452701</v>
          </cell>
          <cell r="M160">
            <v>5.6543346044103702</v>
          </cell>
          <cell r="N160">
            <v>5.9427690671416196</v>
          </cell>
          <cell r="O160">
            <v>6.2459203111746504</v>
          </cell>
          <cell r="P160">
            <v>6.5645994178498501</v>
          </cell>
        </row>
        <row r="161">
          <cell r="B161" t="str">
            <v>SCOM-ESOLPV</v>
          </cell>
          <cell r="C161" t="str">
            <v>VAR_ncap</v>
          </cell>
          <cell r="D161" t="str">
            <v>-</v>
          </cell>
          <cell r="F161">
            <v>6.7478413512647295E-8</v>
          </cell>
          <cell r="G161">
            <v>1.0363891655661201E-5</v>
          </cell>
          <cell r="H161">
            <v>1.12558120998696E-5</v>
          </cell>
          <cell r="I161">
            <v>0.52253959965686503</v>
          </cell>
          <cell r="J161">
            <v>0.42576618868351301</v>
          </cell>
          <cell r="K161">
            <v>0.31801229874013898</v>
          </cell>
          <cell r="L161">
            <v>6.4604916328002096E-2</v>
          </cell>
          <cell r="M161">
            <v>0.48822051028373897</v>
          </cell>
          <cell r="N161">
            <v>0.59933155563448703</v>
          </cell>
          <cell r="O161">
            <v>0.39300812902841697</v>
          </cell>
          <cell r="P161">
            <v>0.14344419104747999</v>
          </cell>
        </row>
        <row r="162">
          <cell r="B162" t="str">
            <v>SCOM-ESOLPV</v>
          </cell>
          <cell r="C162" t="str">
            <v>VAR_cap</v>
          </cell>
          <cell r="D162" t="str">
            <v>-</v>
          </cell>
          <cell r="E162">
            <v>0.90292899999999998</v>
          </cell>
          <cell r="F162">
            <v>1.1231013290464236</v>
          </cell>
          <cell r="G162">
            <v>1.1752394313700691</v>
          </cell>
          <cell r="H162">
            <v>1.090680865422849</v>
          </cell>
          <cell r="I162">
            <v>1.146392107703583</v>
          </cell>
          <cell r="J162">
            <v>1.2048696574528179</v>
          </cell>
          <cell r="K162">
            <v>1.2663276103185099</v>
          </cell>
          <cell r="L162">
            <v>1.33092300340852</v>
          </cell>
          <cell r="M162">
            <v>1.39881422014279</v>
          </cell>
          <cell r="N162">
            <v>1.47016928098637</v>
          </cell>
          <cell r="O162">
            <v>1.5451651112746401</v>
          </cell>
          <cell r="P162">
            <v>1.62400438599412</v>
          </cell>
        </row>
        <row r="163">
          <cell r="B163" t="str">
            <v>D-SCOM_LTH</v>
          </cell>
          <cell r="C163" t="str">
            <v>VAR_fout</v>
          </cell>
          <cell r="D163" t="str">
            <v>SCOM_LTH_DH</v>
          </cell>
          <cell r="E163">
            <v>5.6100104979914756</v>
          </cell>
          <cell r="F163">
            <v>6.0767072533171058</v>
          </cell>
          <cell r="G163">
            <v>6.0767092355725385</v>
          </cell>
          <cell r="H163">
            <v>6.0767093145420894</v>
          </cell>
          <cell r="I163">
            <v>6.0767114885941576</v>
          </cell>
          <cell r="J163">
            <v>6.0767153682785153</v>
          </cell>
          <cell r="K163">
            <v>6.07672663115435</v>
          </cell>
          <cell r="L163">
            <v>6.2254776578074722</v>
          </cell>
          <cell r="M163">
            <v>9.0352562471942726</v>
          </cell>
          <cell r="N163">
            <v>9.0352980523469384</v>
          </cell>
          <cell r="O163">
            <v>9.0353608819065467</v>
          </cell>
          <cell r="P163">
            <v>9.0353862078662246</v>
          </cell>
        </row>
        <row r="164">
          <cell r="B164" t="str">
            <v>D-SCOM_LTH</v>
          </cell>
          <cell r="C164" t="str">
            <v>VAR_fin</v>
          </cell>
          <cell r="D164" t="str">
            <v>LTH</v>
          </cell>
          <cell r="E164">
            <v>6.098787146337493</v>
          </cell>
          <cell r="F164">
            <v>6.6044090546402199</v>
          </cell>
          <cell r="G164">
            <v>6.6018086563451437</v>
          </cell>
          <cell r="H164">
            <v>6.5974757093595624</v>
          </cell>
          <cell r="I164">
            <v>6.5931507195548136</v>
          </cell>
          <cell r="J164">
            <v>6.5888332490122776</v>
          </cell>
          <cell r="K164">
            <v>6.5845294349609427</v>
          </cell>
          <cell r="L164">
            <v>6.7412949808966598</v>
          </cell>
          <cell r="M164">
            <v>9.7838801997688662</v>
          </cell>
          <cell r="N164">
            <v>9.7839254687235204</v>
          </cell>
          <cell r="O164">
            <v>9.7839935040804988</v>
          </cell>
          <cell r="P164">
            <v>9.7840209284444271</v>
          </cell>
        </row>
        <row r="165">
          <cell r="B165" t="str">
            <v>D-SCOM_LTH</v>
          </cell>
          <cell r="C165" t="str">
            <v>VAR_ncap</v>
          </cell>
          <cell r="D165" t="str">
            <v>-</v>
          </cell>
          <cell r="E165">
            <v>0.84970015694124901</v>
          </cell>
          <cell r="F165">
            <v>2.11020507051417E-7</v>
          </cell>
          <cell r="G165">
            <v>1.56033326272944E-7</v>
          </cell>
          <cell r="H165">
            <v>1.4493023602498599E-7</v>
          </cell>
          <cell r="I165">
            <v>1.4944464208627099E-7</v>
          </cell>
          <cell r="J165">
            <v>1.81205565499625E-7</v>
          </cell>
          <cell r="K165">
            <v>2.3770798646282E-7</v>
          </cell>
          <cell r="L165">
            <v>3.5778708566456198E-7</v>
          </cell>
          <cell r="M165">
            <v>4.2475395208874701E-7</v>
          </cell>
          <cell r="N165">
            <v>7.6556582028250499E-7</v>
          </cell>
          <cell r="O165">
            <v>1.06660963413562E-6</v>
          </cell>
          <cell r="P165">
            <v>4.2865304963743403E-6</v>
          </cell>
        </row>
        <row r="166">
          <cell r="B166" t="str">
            <v>D-SCOM_LTH</v>
          </cell>
          <cell r="C166" t="str">
            <v>VAR_cap</v>
          </cell>
          <cell r="D166" t="str">
            <v>-</v>
          </cell>
          <cell r="E166">
            <v>0.84970015694124901</v>
          </cell>
          <cell r="F166">
            <v>0.84970036796175596</v>
          </cell>
          <cell r="G166">
            <v>0.849700523995082</v>
          </cell>
          <cell r="H166">
            <v>0.84970066892531804</v>
          </cell>
          <cell r="I166">
            <v>0.84970081836996003</v>
          </cell>
          <cell r="J166">
            <v>0.84970099957552603</v>
          </cell>
          <cell r="K166">
            <v>0.84970123728351299</v>
          </cell>
          <cell r="L166">
            <v>0.84970159507059795</v>
          </cell>
          <cell r="M166">
            <v>0.84970201982454996</v>
          </cell>
          <cell r="N166">
            <v>0.84970278539037103</v>
          </cell>
          <cell r="O166">
            <v>0.84970385200000498</v>
          </cell>
          <cell r="P166">
            <v>0.84970813853050098</v>
          </cell>
        </row>
        <row r="167">
          <cell r="B167" t="str">
            <v>EHYD-RUNS15</v>
          </cell>
          <cell r="C167" t="str">
            <v>VAR_fout</v>
          </cell>
          <cell r="D167" t="str">
            <v>ELC35</v>
          </cell>
          <cell r="F167">
            <v>1.2380869352353117E-3</v>
          </cell>
          <cell r="G167">
            <v>6.9141102015104535E-3</v>
          </cell>
          <cell r="H167">
            <v>6.7411543754399309E-3</v>
          </cell>
          <cell r="I167">
            <v>6.4122656916158318E-3</v>
          </cell>
          <cell r="J167">
            <v>6.6050038756335205E-3</v>
          </cell>
          <cell r="K167">
            <v>7.4921850963823727E-3</v>
          </cell>
          <cell r="L167">
            <v>7.1462780505815162E-3</v>
          </cell>
          <cell r="M167">
            <v>7.1665339648145174E-3</v>
          </cell>
          <cell r="N167">
            <v>7.0224834348992333E-3</v>
          </cell>
          <cell r="O167">
            <v>6.9272705416260801E-3</v>
          </cell>
          <cell r="P167">
            <v>7.6964431406442079E-3</v>
          </cell>
        </row>
        <row r="168">
          <cell r="B168" t="str">
            <v>EHYD-RUNS15</v>
          </cell>
          <cell r="C168" t="str">
            <v>VAR_fin</v>
          </cell>
          <cell r="D168" t="str">
            <v>HYDR</v>
          </cell>
          <cell r="F168">
            <v>1.2380869352353117E-3</v>
          </cell>
          <cell r="G168">
            <v>6.9141102015104535E-3</v>
          </cell>
          <cell r="H168">
            <v>6.7411543754399309E-3</v>
          </cell>
          <cell r="I168">
            <v>6.4122656916158318E-3</v>
          </cell>
          <cell r="J168">
            <v>6.6050038756335205E-3</v>
          </cell>
          <cell r="K168">
            <v>7.4921850963823727E-3</v>
          </cell>
          <cell r="L168">
            <v>7.1462780505815162E-3</v>
          </cell>
          <cell r="M168">
            <v>7.1665339648145174E-3</v>
          </cell>
          <cell r="N168">
            <v>7.0224834348992333E-3</v>
          </cell>
          <cell r="O168">
            <v>6.9272705416260801E-3</v>
          </cell>
          <cell r="P168">
            <v>7.6964431406442079E-3</v>
          </cell>
        </row>
        <row r="169">
          <cell r="B169" t="str">
            <v>EHYD-RUNS15</v>
          </cell>
          <cell r="C169" t="str">
            <v>VAR_ncap</v>
          </cell>
          <cell r="D169" t="str">
            <v>-</v>
          </cell>
          <cell r="F169">
            <v>1.03907522833943E-4</v>
          </cell>
          <cell r="G169">
            <v>3.9222967427368399E-4</v>
          </cell>
          <cell r="H169">
            <v>6.4392272777872096E-7</v>
          </cell>
          <cell r="I169">
            <v>2.5253742708504501E-7</v>
          </cell>
          <cell r="J169">
            <v>1.2484439470349001E-7</v>
          </cell>
          <cell r="K169">
            <v>2.01081515284452E-7</v>
          </cell>
          <cell r="L169">
            <v>7.8263129040155305E-7</v>
          </cell>
          <cell r="M169">
            <v>1.36498237310013E-7</v>
          </cell>
          <cell r="N169">
            <v>1.2003906269427501E-6</v>
          </cell>
          <cell r="O169">
            <v>4.8191627227083502E-7</v>
          </cell>
          <cell r="P169">
            <v>1.0576590093171E-4</v>
          </cell>
        </row>
        <row r="170">
          <cell r="B170" t="str">
            <v>EHYD-RUNS15</v>
          </cell>
          <cell r="C170" t="str">
            <v>VAR_cap</v>
          </cell>
          <cell r="D170" t="str">
            <v>-</v>
          </cell>
          <cell r="F170">
            <v>1.03907522833943E-4</v>
          </cell>
          <cell r="G170">
            <v>4.96137197107627E-4</v>
          </cell>
          <cell r="H170">
            <v>4.9678111983540599E-4</v>
          </cell>
          <cell r="I170">
            <v>4.9703365726249098E-4</v>
          </cell>
          <cell r="J170">
            <v>4.9715850165719402E-4</v>
          </cell>
          <cell r="K170">
            <v>4.9735958317247901E-4</v>
          </cell>
          <cell r="L170">
            <v>4.9814221446287999E-4</v>
          </cell>
          <cell r="M170">
            <v>4.9827871270018999E-4</v>
          </cell>
          <cell r="N170">
            <v>4.9947910332713303E-4</v>
          </cell>
          <cell r="O170">
            <v>4.9996101959940396E-4</v>
          </cell>
          <cell r="P170">
            <v>6.0572692053111402E-4</v>
          </cell>
        </row>
        <row r="171">
          <cell r="B171" t="str">
            <v>EHYD-RUN10</v>
          </cell>
          <cell r="C171" t="str">
            <v>VAR_fout</v>
          </cell>
          <cell r="D171" t="str">
            <v>ELC13</v>
          </cell>
          <cell r="F171">
            <v>3.8776465672149263E-3</v>
          </cell>
          <cell r="G171">
            <v>1.0453475638673012E-2</v>
          </cell>
          <cell r="H171">
            <v>1.1129328452425031E-2</v>
          </cell>
          <cell r="I171">
            <v>1.0944843562032555E-2</v>
          </cell>
          <cell r="J171">
            <v>1.1068759672867598E-2</v>
          </cell>
          <cell r="K171">
            <v>1.0922487955832548E-2</v>
          </cell>
          <cell r="L171">
            <v>1.0577023154540713E-2</v>
          </cell>
          <cell r="M171">
            <v>1.0739066325139563E-2</v>
          </cell>
          <cell r="N171">
            <v>1.0843022971269267E-2</v>
          </cell>
          <cell r="O171">
            <v>1.0960852962491467E-2</v>
          </cell>
          <cell r="P171">
            <v>1.7404722495505773E-2</v>
          </cell>
        </row>
        <row r="172">
          <cell r="B172" t="str">
            <v>EHYD-RUN10</v>
          </cell>
          <cell r="C172" t="str">
            <v>VAR_fin</v>
          </cell>
          <cell r="D172" t="str">
            <v>HYDR</v>
          </cell>
          <cell r="F172">
            <v>3.8776465672149263E-3</v>
          </cell>
          <cell r="G172">
            <v>1.0453475638673012E-2</v>
          </cell>
          <cell r="H172">
            <v>1.1129328452425031E-2</v>
          </cell>
          <cell r="I172">
            <v>1.0944843562032555E-2</v>
          </cell>
          <cell r="J172">
            <v>1.1068759672867598E-2</v>
          </cell>
          <cell r="K172">
            <v>1.0922487955832548E-2</v>
          </cell>
          <cell r="L172">
            <v>1.0577023154540713E-2</v>
          </cell>
          <cell r="M172">
            <v>1.0739066325139563E-2</v>
          </cell>
          <cell r="N172">
            <v>1.0843022971269267E-2</v>
          </cell>
          <cell r="O172">
            <v>1.0960852962491467E-2</v>
          </cell>
          <cell r="P172">
            <v>1.7404722495505773E-2</v>
          </cell>
        </row>
        <row r="173">
          <cell r="B173" t="str">
            <v>EHYD-RUN10</v>
          </cell>
          <cell r="C173" t="str">
            <v>VAR_ncap</v>
          </cell>
          <cell r="D173" t="str">
            <v>-</v>
          </cell>
          <cell r="F173">
            <v>3.2756972771854303E-4</v>
          </cell>
          <cell r="G173">
            <v>5.5579357462146701E-4</v>
          </cell>
          <cell r="H173">
            <v>3.04403321539718E-6</v>
          </cell>
          <cell r="I173">
            <v>1.8769387785402601E-6</v>
          </cell>
          <cell r="J173">
            <v>6.3696520693850604E-7</v>
          </cell>
          <cell r="K173">
            <v>1.4141758236693199E-6</v>
          </cell>
          <cell r="L173">
            <v>2.8563618294708002E-6</v>
          </cell>
          <cell r="M173">
            <v>2.0219340440711401E-6</v>
          </cell>
          <cell r="N173">
            <v>5.5422146781890596E-6</v>
          </cell>
          <cell r="O173">
            <v>9.1321850397431004E-6</v>
          </cell>
          <cell r="P173">
            <v>5.4844301598815104E-4</v>
          </cell>
        </row>
        <row r="174">
          <cell r="B174" t="str">
            <v>EHYD-RUN10</v>
          </cell>
          <cell r="C174" t="str">
            <v>VAR_cap</v>
          </cell>
          <cell r="D174" t="str">
            <v>-</v>
          </cell>
          <cell r="F174">
            <v>3.2756972771854303E-4</v>
          </cell>
          <cell r="G174">
            <v>8.8336330234000998E-4</v>
          </cell>
          <cell r="H174">
            <v>8.86407335555407E-4</v>
          </cell>
          <cell r="I174">
            <v>8.8828427433394698E-4</v>
          </cell>
          <cell r="J174">
            <v>8.8892123954088602E-4</v>
          </cell>
          <cell r="K174">
            <v>8.9033541536455505E-4</v>
          </cell>
          <cell r="L174">
            <v>8.9319177719402603E-4</v>
          </cell>
          <cell r="M174">
            <v>8.9521371123809702E-4</v>
          </cell>
          <cell r="N174">
            <v>9.0075592591628596E-4</v>
          </cell>
          <cell r="O174">
            <v>9.0988811095602895E-4</v>
          </cell>
          <cell r="P174">
            <v>1.45833112694418E-3</v>
          </cell>
        </row>
        <row r="175">
          <cell r="B175" t="str">
            <v>ITOT-CHPWOD</v>
          </cell>
          <cell r="C175" t="str">
            <v>VAR_fout</v>
          </cell>
          <cell r="D175" t="str">
            <v>ITOT_LTH_CHP</v>
          </cell>
          <cell r="E175">
            <v>0.66029618091305398</v>
          </cell>
          <cell r="F175">
            <v>1.8159264762915526</v>
          </cell>
          <cell r="G175">
            <v>3.4405900514581269</v>
          </cell>
          <cell r="H175">
            <v>3.9305219744103632</v>
          </cell>
          <cell r="I175">
            <v>5.3303463774240107</v>
          </cell>
          <cell r="J175">
            <v>6.2844543480433206</v>
          </cell>
          <cell r="K175">
            <v>7.6800927928006137</v>
          </cell>
          <cell r="L175">
            <v>9.7458658824418318</v>
          </cell>
          <cell r="M175">
            <v>11.480048492213346</v>
          </cell>
          <cell r="N175">
            <v>11.499079371146371</v>
          </cell>
          <cell r="O175">
            <v>11.599125793284497</v>
          </cell>
          <cell r="P175">
            <v>11.733271472107388</v>
          </cell>
        </row>
        <row r="176">
          <cell r="B176" t="str">
            <v>ITOT-CHPWOD</v>
          </cell>
          <cell r="C176" t="str">
            <v>VAR_fout</v>
          </cell>
          <cell r="D176" t="str">
            <v>ITOT_KEV_WOD_ELC_CHP</v>
          </cell>
          <cell r="E176">
            <v>0.17265225923736838</v>
          </cell>
          <cell r="F176">
            <v>0.52142545471414703</v>
          </cell>
          <cell r="G176">
            <v>1.1584843221488841</v>
          </cell>
          <cell r="H176">
            <v>1.8580649333576222</v>
          </cell>
          <cell r="I176">
            <v>2.5198001056913455</v>
          </cell>
          <cell r="J176">
            <v>2.9708329645295661</v>
          </cell>
          <cell r="K176">
            <v>3.6305893202330077</v>
          </cell>
          <cell r="L176">
            <v>4.6071365989724882</v>
          </cell>
          <cell r="M176">
            <v>5.4269320145008439</v>
          </cell>
          <cell r="N176">
            <v>5.4359284299964532</v>
          </cell>
          <cell r="O176">
            <v>5.4832231022799354</v>
          </cell>
          <cell r="P176">
            <v>5.5466374231780273</v>
          </cell>
        </row>
        <row r="177">
          <cell r="B177" t="str">
            <v>ITOT-CHPWOD</v>
          </cell>
          <cell r="C177" t="str">
            <v>VAR_fin</v>
          </cell>
          <cell r="D177" t="str">
            <v>IWOD</v>
          </cell>
          <cell r="E177">
            <v>0.8754628597232933</v>
          </cell>
          <cell r="F177">
            <v>2.3091247896734628</v>
          </cell>
          <cell r="G177">
            <v>4.5387364096637182</v>
          </cell>
          <cell r="H177">
            <v>5.4916790615422943</v>
          </cell>
          <cell r="I177">
            <v>7.288815834006547</v>
          </cell>
          <cell r="J177">
            <v>8.4152908896271903</v>
          </cell>
          <cell r="K177">
            <v>10.075763679919714</v>
          </cell>
          <cell r="L177">
            <v>12.533956648670683</v>
          </cell>
          <cell r="M177">
            <v>14.762185495167328</v>
          </cell>
          <cell r="N177">
            <v>14.788555513363836</v>
          </cell>
          <cell r="O177">
            <v>14.916716953325531</v>
          </cell>
          <cell r="P177">
            <v>15.093335550434864</v>
          </cell>
        </row>
        <row r="178">
          <cell r="B178" t="str">
            <v>ITOT-CHPWOD</v>
          </cell>
          <cell r="C178" t="str">
            <v>VAR_ncap</v>
          </cell>
          <cell r="D178" t="str">
            <v>-</v>
          </cell>
          <cell r="F178">
            <v>1.7600832131732198E-2</v>
          </cell>
          <cell r="G178">
            <v>2.3555290876810301E-2</v>
          </cell>
          <cell r="H178">
            <v>2.5867778866158E-2</v>
          </cell>
          <cell r="I178">
            <v>3.4722057580419498E-2</v>
          </cell>
          <cell r="J178">
            <v>5.1469272799226799E-2</v>
          </cell>
          <cell r="K178">
            <v>5.55939968084255E-2</v>
          </cell>
          <cell r="L178">
            <v>8.2965104510224902E-2</v>
          </cell>
          <cell r="M178">
            <v>8.4728493837682897E-2</v>
          </cell>
          <cell r="N178">
            <v>5.8331028231580997E-2</v>
          </cell>
          <cell r="O178">
            <v>9.5404848478134699E-2</v>
          </cell>
          <cell r="P178">
            <v>7.3484245341188206E-2</v>
          </cell>
        </row>
        <row r="179">
          <cell r="B179" t="str">
            <v>ITOT-CHPWOD</v>
          </cell>
          <cell r="C179" t="str">
            <v>VAR_cap</v>
          </cell>
          <cell r="D179" t="str">
            <v>-</v>
          </cell>
          <cell r="E179">
            <v>7.822678016171241E-3</v>
          </cell>
          <cell r="F179">
            <v>1.9279659391990212E-2</v>
          </cell>
          <cell r="G179">
            <v>4.2834556841735413E-2</v>
          </cell>
          <cell r="H179">
            <v>6.8701487219890944E-2</v>
          </cell>
          <cell r="I179">
            <v>9.3172767477922622E-2</v>
          </cell>
          <cell r="J179">
            <v>0.1120826633730567</v>
          </cell>
          <cell r="K179">
            <v>0.14178451657228575</v>
          </cell>
          <cell r="L179">
            <v>0.19002696136596453</v>
          </cell>
          <cell r="M179">
            <v>0.22382852015633206</v>
          </cell>
          <cell r="N179">
            <v>0.22602309137831522</v>
          </cell>
          <cell r="O179">
            <v>0.22629693796747294</v>
          </cell>
          <cell r="P179">
            <v>0.22721835265482374</v>
          </cell>
        </row>
        <row r="180">
          <cell r="B180" t="str">
            <v>EHYD-RUN15</v>
          </cell>
          <cell r="C180" t="str">
            <v>VAR_fout</v>
          </cell>
          <cell r="D180" t="str">
            <v>ELC13</v>
          </cell>
          <cell r="F180">
            <v>1.8980145665068936E-3</v>
          </cell>
          <cell r="G180">
            <v>1.9100325200398945E-3</v>
          </cell>
          <cell r="H180">
            <v>5.7638963726353073E-3</v>
          </cell>
          <cell r="I180">
            <v>7.403750464903134E-3</v>
          </cell>
          <cell r="J180">
            <v>7.5317118966410253E-3</v>
          </cell>
          <cell r="K180">
            <v>7.9301212694180643E-3</v>
          </cell>
          <cell r="L180">
            <v>7.9335993116767273E-3</v>
          </cell>
          <cell r="M180">
            <v>7.9310839104842143E-3</v>
          </cell>
          <cell r="N180">
            <v>7.9524758355721346E-3</v>
          </cell>
          <cell r="O180">
            <v>8.0693582243940506E-3</v>
          </cell>
          <cell r="P180">
            <v>8.2796733651361674E-3</v>
          </cell>
        </row>
        <row r="181">
          <cell r="B181" t="str">
            <v>EHYD-RUN15</v>
          </cell>
          <cell r="C181" t="str">
            <v>VAR_fin</v>
          </cell>
          <cell r="D181" t="str">
            <v>HYDR</v>
          </cell>
          <cell r="F181">
            <v>1.8980145665068936E-3</v>
          </cell>
          <cell r="G181">
            <v>1.9100325200398945E-3</v>
          </cell>
          <cell r="H181">
            <v>5.7638963726353073E-3</v>
          </cell>
          <cell r="I181">
            <v>7.403750464903134E-3</v>
          </cell>
          <cell r="J181">
            <v>7.5317118966410253E-3</v>
          </cell>
          <cell r="K181">
            <v>7.9301212694180643E-3</v>
          </cell>
          <cell r="L181">
            <v>7.9335993116767273E-3</v>
          </cell>
          <cell r="M181">
            <v>7.9310839104842143E-3</v>
          </cell>
          <cell r="N181">
            <v>7.9524758355721346E-3</v>
          </cell>
          <cell r="O181">
            <v>8.0693582243940506E-3</v>
          </cell>
          <cell r="P181">
            <v>8.2796733651361674E-3</v>
          </cell>
        </row>
        <row r="182">
          <cell r="B182" t="str">
            <v>EHYD-RUN15</v>
          </cell>
          <cell r="C182" t="str">
            <v>VAR_ncap</v>
          </cell>
          <cell r="D182" t="str">
            <v>-</v>
          </cell>
          <cell r="F182">
            <v>1.5879567131395599E-4</v>
          </cell>
          <cell r="G182">
            <v>4.0438698973117599E-4</v>
          </cell>
          <cell r="H182">
            <v>8.1770091350091797E-7</v>
          </cell>
          <cell r="I182">
            <v>2.04888635145688E-7</v>
          </cell>
          <cell r="J182">
            <v>4.5877373035978699E-7</v>
          </cell>
          <cell r="K182">
            <v>1.2283084946328499E-6</v>
          </cell>
          <cell r="L182">
            <v>2.7687465628541598E-7</v>
          </cell>
          <cell r="M182">
            <v>1.2212146858565901E-6</v>
          </cell>
          <cell r="N182">
            <v>1.1755044205164101E-6</v>
          </cell>
          <cell r="O182">
            <v>7.4978412471062594E-5</v>
          </cell>
        </row>
        <row r="183">
          <cell r="B183" t="str">
            <v>EHYD-RUN15</v>
          </cell>
          <cell r="C183" t="str">
            <v>VAR_cap</v>
          </cell>
          <cell r="D183" t="str">
            <v>-</v>
          </cell>
          <cell r="F183">
            <v>1.5879567131395599E-4</v>
          </cell>
          <cell r="G183">
            <v>1.5879567131395599E-4</v>
          </cell>
          <cell r="H183">
            <v>4.4064613792943902E-4</v>
          </cell>
          <cell r="I183">
            <v>5.6400036195863195E-4</v>
          </cell>
          <cell r="J183">
            <v>5.6416222460779395E-4</v>
          </cell>
          <cell r="K183">
            <v>5.6485631598182596E-4</v>
          </cell>
          <cell r="L183">
            <v>5.6589233281877105E-4</v>
          </cell>
          <cell r="M183">
            <v>5.6641281512916303E-4</v>
          </cell>
          <cell r="N183">
            <v>5.6739042216091297E-4</v>
          </cell>
          <cell r="O183">
            <v>5.8009558718249E-4</v>
          </cell>
          <cell r="P183">
            <v>6.4354433905249205E-4</v>
          </cell>
        </row>
        <row r="184">
          <cell r="B184" t="str">
            <v>SCOM-SWHSTG-CHPWOD</v>
          </cell>
          <cell r="C184" t="str">
            <v>VAR_fout</v>
          </cell>
          <cell r="D184" t="str">
            <v>AUX_SCOM-CHPWOD_OUT</v>
          </cell>
          <cell r="E184">
            <v>1.15275565342019E-4</v>
          </cell>
          <cell r="F184">
            <v>5.8443905506323822E-5</v>
          </cell>
          <cell r="G184">
            <v>5.9696274909925898E-5</v>
          </cell>
          <cell r="H184">
            <v>2.2516197860415959E-2</v>
          </cell>
          <cell r="I184">
            <v>2.2616719980148858E-2</v>
          </cell>
          <cell r="J184">
            <v>2.6618930057846074E-2</v>
          </cell>
          <cell r="K184">
            <v>6.766459721771402E-2</v>
          </cell>
          <cell r="L184">
            <v>0.17283428686031602</v>
          </cell>
          <cell r="M184">
            <v>0.14551213407857122</v>
          </cell>
          <cell r="N184">
            <v>0.23346886717535528</v>
          </cell>
          <cell r="O184">
            <v>0.18649888446733778</v>
          </cell>
          <cell r="P184">
            <v>0.40411498778743427</v>
          </cell>
        </row>
        <row r="185">
          <cell r="B185" t="str">
            <v>SCOM-SWHSTG-CHPWOD</v>
          </cell>
          <cell r="C185" t="str">
            <v>VAR_fout</v>
          </cell>
          <cell r="D185" t="str">
            <v>SCOM_LTH_CHPWOD</v>
          </cell>
          <cell r="E185">
            <v>1.1527556534201919E-4</v>
          </cell>
          <cell r="F185">
            <v>5.8491675748372514E-5</v>
          </cell>
          <cell r="G185">
            <v>5.9772515363195305E-5</v>
          </cell>
          <cell r="H185">
            <v>2.2516197860415931E-2</v>
          </cell>
          <cell r="I185">
            <v>2.2641877621950988E-2</v>
          </cell>
          <cell r="J185">
            <v>2.6618930057846039E-2</v>
          </cell>
          <cell r="K185">
            <v>6.7730740519001936E-2</v>
          </cell>
          <cell r="L185">
            <v>0.17283428686031602</v>
          </cell>
          <cell r="M185">
            <v>0.14551213407857122</v>
          </cell>
          <cell r="N185">
            <v>0.23346886717535528</v>
          </cell>
          <cell r="O185">
            <v>0.18649888446733778</v>
          </cell>
          <cell r="P185">
            <v>0.40411498778743415</v>
          </cell>
        </row>
        <row r="186">
          <cell r="B186" t="str">
            <v>SCOM-SWHSTG-CHPWOD</v>
          </cell>
          <cell r="C186" t="str">
            <v>VAR_fin</v>
          </cell>
          <cell r="D186" t="str">
            <v>AUX_SCOM-CHPWOD_IN</v>
          </cell>
          <cell r="E186">
            <v>1.1527556534201919E-4</v>
          </cell>
          <cell r="F186">
            <v>5.8491675748372514E-5</v>
          </cell>
          <cell r="G186">
            <v>5.9772515363195305E-5</v>
          </cell>
          <cell r="H186">
            <v>2.5874977938105861E-2</v>
          </cell>
          <cell r="I186">
            <v>2.5163571615194103E-2</v>
          </cell>
          <cell r="J186">
            <v>2.8628435251575223E-2</v>
          </cell>
          <cell r="K186">
            <v>7.0558702161806167E-2</v>
          </cell>
          <cell r="L186">
            <v>0.17458980604238675</v>
          </cell>
          <cell r="M186">
            <v>0.14698751281442418</v>
          </cell>
          <cell r="N186">
            <v>0.23583652743155303</v>
          </cell>
          <cell r="O186">
            <v>0.18838839432064974</v>
          </cell>
          <cell r="P186">
            <v>0.40820832283608249</v>
          </cell>
        </row>
        <row r="187">
          <cell r="B187" t="str">
            <v>SCOM-SWHSTG-CHPWOD</v>
          </cell>
          <cell r="C187" t="str">
            <v>VAR_fin</v>
          </cell>
          <cell r="D187" t="str">
            <v>SCOM_LTH_CHPWOD</v>
          </cell>
          <cell r="E187">
            <v>1.1527556534201919E-4</v>
          </cell>
          <cell r="F187">
            <v>5.8491675748372514E-5</v>
          </cell>
          <cell r="G187">
            <v>5.9772515363195305E-5</v>
          </cell>
          <cell r="H187">
            <v>2.5874977938105861E-2</v>
          </cell>
          <cell r="I187">
            <v>2.5163571615194103E-2</v>
          </cell>
          <cell r="J187">
            <v>2.8628435251575223E-2</v>
          </cell>
          <cell r="K187">
            <v>7.0558702161806167E-2</v>
          </cell>
          <cell r="L187">
            <v>0.17458980604238675</v>
          </cell>
          <cell r="M187">
            <v>0.14698751281442418</v>
          </cell>
          <cell r="N187">
            <v>0.23583652743155303</v>
          </cell>
          <cell r="O187">
            <v>0.18838839432064974</v>
          </cell>
          <cell r="P187">
            <v>0.40820832283608249</v>
          </cell>
        </row>
        <row r="188">
          <cell r="B188" t="str">
            <v>SCOM-SWHSTG-CHPWOD</v>
          </cell>
          <cell r="C188" t="str">
            <v>VAR_ncap</v>
          </cell>
          <cell r="D188" t="str">
            <v>-</v>
          </cell>
          <cell r="E188">
            <v>2.4994880766396801E-3</v>
          </cell>
          <cell r="F188">
            <v>6.9383299125385793E-5</v>
          </cell>
          <cell r="G188">
            <v>1.6944200747294201E-4</v>
          </cell>
          <cell r="H188">
            <v>1.78519531151337E-4</v>
          </cell>
          <cell r="I188">
            <v>2.7796930425411201E-3</v>
          </cell>
          <cell r="J188">
            <v>1.89546339404294E-3</v>
          </cell>
          <cell r="K188">
            <v>2.6946019635421599E-4</v>
          </cell>
          <cell r="L188">
            <v>8.6935045367855408E-3</v>
          </cell>
          <cell r="M188">
            <v>8.9130694639748997E-5</v>
          </cell>
          <cell r="N188">
            <v>5.9587919723929801E-3</v>
          </cell>
          <cell r="O188">
            <v>4.2255281654169103E-3</v>
          </cell>
          <cell r="P188">
            <v>1.53014647970175E-2</v>
          </cell>
        </row>
        <row r="189">
          <cell r="B189" t="str">
            <v>SCOM-SWHSTG-CHPWOD</v>
          </cell>
          <cell r="C189" t="str">
            <v>VAR_cap</v>
          </cell>
          <cell r="D189" t="str">
            <v>-</v>
          </cell>
          <cell r="E189">
            <v>2.4994880766396801E-3</v>
          </cell>
          <cell r="F189">
            <v>2.5608511414264546E-3</v>
          </cell>
          <cell r="G189">
            <v>2.7107950091057259E-3</v>
          </cell>
          <cell r="H189">
            <v>2.8581845256373632E-3</v>
          </cell>
          <cell r="I189">
            <v>3.7362969507405003E-3</v>
          </cell>
          <cell r="J189">
            <v>4.7912374704427579E-3</v>
          </cell>
          <cell r="K189">
            <v>4.8951442918013233E-3</v>
          </cell>
          <cell r="L189">
            <v>1.0814000917638631E-2</v>
          </cell>
          <cell r="M189">
            <v>9.1489821159482093E-3</v>
          </cell>
          <cell r="N189">
            <v>1.4665669649285328E-2</v>
          </cell>
          <cell r="O189">
            <v>1.1678914397555716E-2</v>
          </cell>
          <cell r="P189">
            <v>2.5410407020287205E-2</v>
          </cell>
        </row>
        <row r="190">
          <cell r="B190" t="str">
            <v>RHNM-ESOLPV</v>
          </cell>
          <cell r="C190" t="str">
            <v>VAR_fout</v>
          </cell>
          <cell r="D190" t="str">
            <v>RHNM_SOL_ELC</v>
          </cell>
          <cell r="F190">
            <v>7.4521983347517956E-5</v>
          </cell>
          <cell r="G190">
            <v>2.8835176980811297</v>
          </cell>
          <cell r="H190">
            <v>6.3624618164823072</v>
          </cell>
          <cell r="I190">
            <v>6.6870218165375421</v>
          </cell>
          <cell r="J190">
            <v>7.0281278148545665</v>
          </cell>
          <cell r="K190">
            <v>7.3866338466452053</v>
          </cell>
          <cell r="L190">
            <v>7.7634286557679903</v>
          </cell>
          <cell r="M190">
            <v>8.1594433256873415</v>
          </cell>
          <cell r="N190">
            <v>8.5756610846670842</v>
          </cell>
          <cell r="O190">
            <v>9.0131112596438943</v>
          </cell>
          <cell r="P190">
            <v>9.4729080093314728</v>
          </cell>
        </row>
        <row r="191">
          <cell r="B191" t="str">
            <v>RHNM-ESOLPV</v>
          </cell>
          <cell r="C191" t="str">
            <v>VAR_fin</v>
          </cell>
          <cell r="D191" t="str">
            <v>SOL</v>
          </cell>
          <cell r="F191">
            <v>7.4521983347517956E-5</v>
          </cell>
          <cell r="G191">
            <v>2.8835176980811297</v>
          </cell>
          <cell r="H191">
            <v>6.3624618164823072</v>
          </cell>
          <cell r="I191">
            <v>6.6870218165375421</v>
          </cell>
          <cell r="J191">
            <v>7.0281278148545665</v>
          </cell>
          <cell r="K191">
            <v>7.3866338466452053</v>
          </cell>
          <cell r="L191">
            <v>7.7634286557679903</v>
          </cell>
          <cell r="M191">
            <v>8.1594433256873415</v>
          </cell>
          <cell r="N191">
            <v>8.5756610846670842</v>
          </cell>
          <cell r="O191">
            <v>9.0131112596438943</v>
          </cell>
          <cell r="P191">
            <v>9.4729080093314728</v>
          </cell>
        </row>
        <row r="192">
          <cell r="B192" t="str">
            <v>RHNM-ESOLPV</v>
          </cell>
          <cell r="C192" t="str">
            <v>VAR_fin</v>
          </cell>
          <cell r="D192" t="str">
            <v>SOLPVC</v>
          </cell>
          <cell r="F192">
            <v>7.4521983347517997E-5</v>
          </cell>
          <cell r="G192">
            <v>2.8835176980811301</v>
          </cell>
          <cell r="H192">
            <v>6.3624618164823001</v>
          </cell>
          <cell r="I192">
            <v>6.6870218165375297</v>
          </cell>
          <cell r="J192">
            <v>7.0281278148545701</v>
          </cell>
          <cell r="K192">
            <v>7.3866338466452097</v>
          </cell>
          <cell r="L192">
            <v>7.7634286557679903</v>
          </cell>
          <cell r="M192">
            <v>8.1594433256873398</v>
          </cell>
          <cell r="N192">
            <v>8.5756610846670807</v>
          </cell>
          <cell r="O192">
            <v>9.0131112596438907</v>
          </cell>
          <cell r="P192">
            <v>9.4729080093314693</v>
          </cell>
        </row>
        <row r="193">
          <cell r="B193" t="str">
            <v>RHNM-ESOLPV</v>
          </cell>
          <cell r="C193" t="str">
            <v>VAR_ncap</v>
          </cell>
          <cell r="D193" t="str">
            <v>-</v>
          </cell>
          <cell r="F193">
            <v>2.5413126976026101E-5</v>
          </cell>
          <cell r="G193">
            <v>0.86093806292594299</v>
          </cell>
          <cell r="H193">
            <v>0.71303550911686298</v>
          </cell>
          <cell r="I193">
            <v>8.0291911269457006E-2</v>
          </cell>
          <cell r="J193">
            <v>8.4395274450667204E-2</v>
          </cell>
          <cell r="K193">
            <v>1.0231923437495201</v>
          </cell>
          <cell r="L193">
            <v>0.73269798427518895</v>
          </cell>
          <cell r="M193">
            <v>0.16506969906927599</v>
          </cell>
          <cell r="N193">
            <v>0.200553797098005</v>
          </cell>
          <cell r="O193">
            <v>1.13141208182522</v>
          </cell>
          <cell r="P193">
            <v>0.84644813485881298</v>
          </cell>
        </row>
        <row r="194">
          <cell r="B194" t="str">
            <v>RHNM-ESOLPV</v>
          </cell>
          <cell r="C194" t="str">
            <v>VAR_cap</v>
          </cell>
          <cell r="D194" t="str">
            <v>-</v>
          </cell>
          <cell r="F194">
            <v>2.5413126976026101E-5</v>
          </cell>
          <cell r="G194">
            <v>0.86096347605291901</v>
          </cell>
          <cell r="H194">
            <v>1.57399898516978</v>
          </cell>
          <cell r="I194">
            <v>1.65429089643924</v>
          </cell>
          <cell r="J194">
            <v>1.7386763804854799</v>
          </cell>
          <cell r="K194">
            <v>1.8273640260090001</v>
          </cell>
          <cell r="L194">
            <v>1.92057751374484</v>
          </cell>
          <cell r="M194">
            <v>2.0185467658512501</v>
          </cell>
          <cell r="N194">
            <v>2.12151382419199</v>
          </cell>
          <cell r="O194">
            <v>2.2297335622676902</v>
          </cell>
          <cell r="P194">
            <v>2.34348371285131</v>
          </cell>
        </row>
        <row r="195">
          <cell r="B195" t="str">
            <v>CHPNGA</v>
          </cell>
          <cell r="C195" t="str">
            <v>VAR_fout</v>
          </cell>
          <cell r="D195" t="str">
            <v>ELC35</v>
          </cell>
          <cell r="E195">
            <v>0.96588279757047402</v>
          </cell>
          <cell r="F195">
            <v>3.4449130120598929E-4</v>
          </cell>
          <cell r="G195">
            <v>1.9271170920820563E-2</v>
          </cell>
          <cell r="H195">
            <v>0.5351795929310057</v>
          </cell>
          <cell r="I195">
            <v>0.42249282277793815</v>
          </cell>
          <cell r="J195">
            <v>0.92944172540015257</v>
          </cell>
          <cell r="K195">
            <v>1.0827933126302394</v>
          </cell>
          <cell r="L195">
            <v>1.4752897358047041</v>
          </cell>
          <cell r="M195">
            <v>0.12611466132029392</v>
          </cell>
          <cell r="N195">
            <v>3.1639545366200512E-2</v>
          </cell>
          <cell r="O195">
            <v>1.1732075493480808E-2</v>
          </cell>
          <cell r="P195">
            <v>1.2428353304927165E-2</v>
          </cell>
        </row>
        <row r="196">
          <cell r="B196" t="str">
            <v>CHPNGA</v>
          </cell>
          <cell r="C196" t="str">
            <v>VAR_fout</v>
          </cell>
          <cell r="D196" t="str">
            <v>LTH</v>
          </cell>
          <cell r="E196">
            <v>1.8035550440306691</v>
          </cell>
          <cell r="F196">
            <v>6.6195897033994786E-4</v>
          </cell>
          <cell r="G196">
            <v>3.8600083615016691E-2</v>
          </cell>
          <cell r="H196">
            <v>1.1446056127586304</v>
          </cell>
          <cell r="I196">
            <v>0.89874077602925606</v>
          </cell>
          <cell r="J196">
            <v>1.9664520927398392</v>
          </cell>
          <cell r="K196">
            <v>2.2787177080923984</v>
          </cell>
          <cell r="L196">
            <v>3.0881161095436269</v>
          </cell>
          <cell r="M196">
            <v>0.26398659722282075</v>
          </cell>
          <cell r="N196">
            <v>6.6228746376186004E-2</v>
          </cell>
          <cell r="O196">
            <v>2.4557895612307111E-2</v>
          </cell>
          <cell r="P196">
            <v>2.6015363033154073E-2</v>
          </cell>
        </row>
        <row r="197">
          <cell r="B197" t="str">
            <v>CHPNGA</v>
          </cell>
          <cell r="C197" t="str">
            <v>VAR_fout</v>
          </cell>
          <cell r="D197" t="str">
            <v>CO2_E</v>
          </cell>
          <cell r="E197">
            <v>208.69018855535401</v>
          </cell>
          <cell r="F197">
            <v>9.1558405858742795E-2</v>
          </cell>
          <cell r="G197">
            <v>4.5466995658175504</v>
          </cell>
          <cell r="H197">
            <v>122.46999365018399</v>
          </cell>
          <cell r="I197">
            <v>96.203596256969803</v>
          </cell>
          <cell r="J197">
            <v>210.68375839204199</v>
          </cell>
          <cell r="K197">
            <v>244.599057311823</v>
          </cell>
          <cell r="L197">
            <v>330.98835858310701</v>
          </cell>
          <cell r="M197">
            <v>28.502971180766099</v>
          </cell>
          <cell r="N197">
            <v>7.4376438104779696</v>
          </cell>
          <cell r="O197">
            <v>2.90059850582427</v>
          </cell>
          <cell r="P197">
            <v>3.32520107234535</v>
          </cell>
        </row>
        <row r="198">
          <cell r="B198" t="str">
            <v>CHPNGA</v>
          </cell>
          <cell r="C198" t="str">
            <v>VAR_fin</v>
          </cell>
          <cell r="D198" t="str">
            <v>ENGA</v>
          </cell>
          <cell r="E198">
            <v>3.7001806481445736</v>
          </cell>
          <cell r="F198">
            <v>1.6233759904032382E-3</v>
          </cell>
          <cell r="G198">
            <v>8.0615240528679896E-2</v>
          </cell>
          <cell r="H198">
            <v>2.1714537881238378</v>
          </cell>
          <cell r="I198">
            <v>1.7057375222866982</v>
          </cell>
          <cell r="J198">
            <v>3.735527631064572</v>
          </cell>
          <cell r="K198">
            <v>4.3368627182947401</v>
          </cell>
          <cell r="L198">
            <v>5.8685879181401894</v>
          </cell>
          <cell r="M198">
            <v>0.50537182944620773</v>
          </cell>
          <cell r="N198">
            <v>0.13187311720705611</v>
          </cell>
          <cell r="O198">
            <v>5.1429051521706876E-2</v>
          </cell>
          <cell r="P198">
            <v>5.895746582172616E-2</v>
          </cell>
        </row>
        <row r="199">
          <cell r="B199" t="str">
            <v>CHPNGA</v>
          </cell>
          <cell r="C199" t="str">
            <v>VAR_ncap</v>
          </cell>
          <cell r="D199" t="str">
            <v>-</v>
          </cell>
          <cell r="F199">
            <v>1.10303437453434E-6</v>
          </cell>
          <cell r="G199">
            <v>1.5682174517176401E-3</v>
          </cell>
          <cell r="H199">
            <v>2.1105087669275099E-2</v>
          </cell>
          <cell r="I199">
            <v>1.93425845736282E-2</v>
          </cell>
          <cell r="J199">
            <v>5.5596995616644801E-2</v>
          </cell>
          <cell r="K199">
            <v>2.9656596306712199E-3</v>
          </cell>
          <cell r="L199">
            <v>8.1004745988265896E-5</v>
          </cell>
          <cell r="M199">
            <v>1.05456263010385E-5</v>
          </cell>
          <cell r="N199">
            <v>2.3896145045552899E-4</v>
          </cell>
          <cell r="O199">
            <v>1.4393455429439E-3</v>
          </cell>
          <cell r="P199">
            <v>1.3294457770028599E-3</v>
          </cell>
        </row>
        <row r="200">
          <cell r="B200" t="str">
            <v>CHPNGA</v>
          </cell>
          <cell r="C200" t="str">
            <v>VAR_cap</v>
          </cell>
          <cell r="D200" t="str">
            <v>-</v>
          </cell>
          <cell r="E200">
            <v>5.3009766446083295E-2</v>
          </cell>
          <cell r="F200">
            <v>1.1732017658883098E-4</v>
          </cell>
          <cell r="G200">
            <v>1.6845556518747667E-3</v>
          </cell>
          <cell r="H200">
            <v>2.2786957966418199E-2</v>
          </cell>
          <cell r="I200">
            <v>4.2067917226631411E-2</v>
          </cell>
          <cell r="J200">
            <v>9.7606518911831697E-2</v>
          </cell>
          <cell r="K200">
            <v>9.2590644554532184E-2</v>
          </cell>
          <cell r="L200">
            <v>7.7981293869774898E-2</v>
          </cell>
          <cell r="M200">
            <v>2.4621904305033401E-2</v>
          </cell>
          <cell r="N200">
            <v>3.283028926300282E-3</v>
          </cell>
          <cell r="O200">
            <v>1.7614945069158656E-3</v>
          </cell>
          <cell r="P200">
            <v>3.0099955094548083E-3</v>
          </cell>
        </row>
        <row r="201">
          <cell r="B201" t="str">
            <v>EHYD-PUM00</v>
          </cell>
          <cell r="C201" t="str">
            <v>VAR_fout</v>
          </cell>
          <cell r="D201" t="str">
            <v>ELC</v>
          </cell>
          <cell r="E201">
            <v>12.841926208664832</v>
          </cell>
          <cell r="F201">
            <v>16.03297237320249</v>
          </cell>
          <cell r="G201">
            <v>5.9193181509959727</v>
          </cell>
          <cell r="H201">
            <v>12.726317939856546</v>
          </cell>
          <cell r="I201">
            <v>12.763062091847576</v>
          </cell>
          <cell r="J201">
            <v>12.793296810302767</v>
          </cell>
          <cell r="K201">
            <v>12.823875902532441</v>
          </cell>
          <cell r="L201">
            <v>12.853705162174956</v>
          </cell>
          <cell r="M201">
            <v>12.883204328084432</v>
          </cell>
          <cell r="N201">
            <v>12.915470085477079</v>
          </cell>
          <cell r="O201">
            <v>12.956850714985874</v>
          </cell>
          <cell r="P201">
            <v>12.993732642338539</v>
          </cell>
        </row>
        <row r="202">
          <cell r="B202" t="str">
            <v>EHYD-PUM00</v>
          </cell>
          <cell r="C202" t="str">
            <v>VAR_fout</v>
          </cell>
          <cell r="D202" t="str">
            <v>AUX_PUMP_OUT</v>
          </cell>
          <cell r="E202">
            <v>12.841926208664832</v>
          </cell>
          <cell r="F202">
            <v>16.03297237320249</v>
          </cell>
          <cell r="G202">
            <v>5.9193181509959727</v>
          </cell>
          <cell r="H202">
            <v>12.726317939856546</v>
          </cell>
          <cell r="I202">
            <v>12.763062091847576</v>
          </cell>
          <cell r="J202">
            <v>12.793296810302767</v>
          </cell>
          <cell r="K202">
            <v>12.823875902532441</v>
          </cell>
          <cell r="L202">
            <v>12.853705162174956</v>
          </cell>
          <cell r="M202">
            <v>12.883204328084432</v>
          </cell>
          <cell r="N202">
            <v>12.915470085477077</v>
          </cell>
          <cell r="O202">
            <v>12.956850714985876</v>
          </cell>
          <cell r="P202">
            <v>12.993732642338541</v>
          </cell>
        </row>
        <row r="203">
          <cell r="B203" t="str">
            <v>EHYD-PUM00</v>
          </cell>
          <cell r="C203" t="str">
            <v>VAR_fin</v>
          </cell>
          <cell r="D203" t="str">
            <v>AUX_PUMP_IN</v>
          </cell>
          <cell r="E203">
            <v>16.052413031776613</v>
          </cell>
          <cell r="F203">
            <v>20.041218429406765</v>
          </cell>
          <cell r="G203">
            <v>7.3991477155398897</v>
          </cell>
          <cell r="H203">
            <v>15.907897547445648</v>
          </cell>
          <cell r="I203">
            <v>15.953829642380031</v>
          </cell>
          <cell r="J203">
            <v>15.991620164970534</v>
          </cell>
          <cell r="K203">
            <v>16.029843991583984</v>
          </cell>
          <cell r="L203">
            <v>16.0671302987448</v>
          </cell>
          <cell r="M203">
            <v>16.104004723487751</v>
          </cell>
          <cell r="N203">
            <v>16.144336212457343</v>
          </cell>
          <cell r="O203">
            <v>16.19606206127235</v>
          </cell>
          <cell r="P203">
            <v>16.242163776936728</v>
          </cell>
        </row>
        <row r="204">
          <cell r="B204" t="str">
            <v>EHYD-PUM00</v>
          </cell>
          <cell r="C204" t="str">
            <v>VAR_fin</v>
          </cell>
          <cell r="D204" t="str">
            <v>ELC</v>
          </cell>
          <cell r="E204">
            <v>16.052413031776613</v>
          </cell>
          <cell r="F204">
            <v>20.041218429406765</v>
          </cell>
          <cell r="G204">
            <v>7.3991477155398897</v>
          </cell>
          <cell r="H204">
            <v>15.907897547445648</v>
          </cell>
          <cell r="I204">
            <v>15.953829642380031</v>
          </cell>
          <cell r="J204">
            <v>15.991620164970534</v>
          </cell>
          <cell r="K204">
            <v>16.029843991583984</v>
          </cell>
          <cell r="L204">
            <v>16.0671302987448</v>
          </cell>
          <cell r="M204">
            <v>16.104004723487751</v>
          </cell>
          <cell r="N204">
            <v>16.144336212457343</v>
          </cell>
          <cell r="O204">
            <v>16.19606206127235</v>
          </cell>
          <cell r="P204">
            <v>16.242163776936728</v>
          </cell>
        </row>
        <row r="205">
          <cell r="B205" t="str">
            <v>EHYD-PUM00</v>
          </cell>
          <cell r="C205" t="str">
            <v>VAR_cap</v>
          </cell>
          <cell r="D205" t="str">
            <v>-</v>
          </cell>
          <cell r="E205">
            <v>3.3394499999999998</v>
          </cell>
          <cell r="F205">
            <v>3.97102894612105</v>
          </cell>
          <cell r="G205">
            <v>4.3594499999999998</v>
          </cell>
          <cell r="H205">
            <v>4.3594499999999998</v>
          </cell>
          <cell r="I205">
            <v>4.3594499999999998</v>
          </cell>
          <cell r="J205">
            <v>4.3594499999999998</v>
          </cell>
          <cell r="K205">
            <v>4.3594499999999998</v>
          </cell>
          <cell r="L205">
            <v>4.3594499999999998</v>
          </cell>
          <cell r="M205">
            <v>4.3594499999999998</v>
          </cell>
          <cell r="N205">
            <v>4.3594499999999998</v>
          </cell>
          <cell r="O205">
            <v>4.3594499999999998</v>
          </cell>
          <cell r="P205">
            <v>4.3594499999999998</v>
          </cell>
        </row>
        <row r="206">
          <cell r="B206" t="str">
            <v>RHNS-SHSTG-CHPNGA</v>
          </cell>
          <cell r="C206" t="str">
            <v>VAR_fout</v>
          </cell>
          <cell r="D206" t="str">
            <v>RHNS_LTH_CHPNGA</v>
          </cell>
          <cell r="E206">
            <v>3.1214936290434677E-4</v>
          </cell>
          <cell r="F206">
            <v>1.9467830530104797E-4</v>
          </cell>
          <cell r="G206">
            <v>2.8573231579105992E-3</v>
          </cell>
          <cell r="H206">
            <v>3.8789893447196771E-3</v>
          </cell>
          <cell r="I206">
            <v>7.3330882412422273E-3</v>
          </cell>
          <cell r="J206">
            <v>6.9484905829204401E-3</v>
          </cell>
          <cell r="K206">
            <v>1.030111233309784E-2</v>
          </cell>
          <cell r="L206">
            <v>2.2966353469730885E-2</v>
          </cell>
          <cell r="M206">
            <v>1.2021398053785697E-2</v>
          </cell>
          <cell r="N206">
            <v>2.021551225228805E-2</v>
          </cell>
          <cell r="O206">
            <v>1.9865604567749155E-2</v>
          </cell>
          <cell r="P206">
            <v>4.7602180923207081E-2</v>
          </cell>
        </row>
        <row r="207">
          <cell r="B207" t="str">
            <v>RHNS-SHSTG-CHPNGA</v>
          </cell>
          <cell r="C207" t="str">
            <v>VAR_fout</v>
          </cell>
          <cell r="D207" t="str">
            <v>AUX_RNS-CHPNGA_OUT</v>
          </cell>
          <cell r="E207">
            <v>3.1214936290434748E-4</v>
          </cell>
          <cell r="F207">
            <v>1.945486062302283E-4</v>
          </cell>
          <cell r="G207">
            <v>2.8543498767889474E-3</v>
          </cell>
          <cell r="H207">
            <v>3.8789893447196771E-3</v>
          </cell>
          <cell r="I207">
            <v>7.3263544595698364E-3</v>
          </cell>
          <cell r="J207">
            <v>6.9484905829204635E-3</v>
          </cell>
          <cell r="K207">
            <v>1.0292703261805548E-2</v>
          </cell>
          <cell r="L207">
            <v>2.2966353469730919E-2</v>
          </cell>
          <cell r="M207">
            <v>1.2021398053785708E-2</v>
          </cell>
          <cell r="N207">
            <v>2.0215512252288081E-2</v>
          </cell>
          <cell r="O207">
            <v>1.9865604567749169E-2</v>
          </cell>
          <cell r="P207">
            <v>4.7602180923207137E-2</v>
          </cell>
        </row>
        <row r="208">
          <cell r="B208" t="str">
            <v>RHNS-SHSTG-CHPNGA</v>
          </cell>
          <cell r="C208" t="str">
            <v>VAR_fin</v>
          </cell>
          <cell r="D208" t="str">
            <v>RHNS_LTH_CHPNGA</v>
          </cell>
          <cell r="E208">
            <v>2.4225796826566175E-4</v>
          </cell>
          <cell r="F208">
            <v>2.5953236397130024E-4</v>
          </cell>
          <cell r="G208">
            <v>3.6910300209935516E-3</v>
          </cell>
          <cell r="H208">
            <v>4.849374959386578E-3</v>
          </cell>
          <cell r="I208">
            <v>8.8936980354532204E-3</v>
          </cell>
          <cell r="J208">
            <v>8.1758066433775412E-3</v>
          </cell>
          <cell r="K208">
            <v>1.1772782167775785E-2</v>
          </cell>
          <cell r="L208">
            <v>2.552673580740011E-2</v>
          </cell>
          <cell r="M208">
            <v>1.336019739294329E-2</v>
          </cell>
          <cell r="N208">
            <v>2.2471480943505564E-2</v>
          </cell>
          <cell r="O208">
            <v>2.2078247267595746E-2</v>
          </cell>
          <cell r="P208">
            <v>5.2898559686131053E-2</v>
          </cell>
        </row>
        <row r="209">
          <cell r="B209" t="str">
            <v>RHNS-SHSTG-CHPNGA</v>
          </cell>
          <cell r="C209" t="str">
            <v>VAR_fin</v>
          </cell>
          <cell r="D209" t="str">
            <v>AUX_RNS-CHPNGA_IN</v>
          </cell>
          <cell r="E209">
            <v>2.4225796826566175E-4</v>
          </cell>
          <cell r="F209">
            <v>2.5953236397130024E-4</v>
          </cell>
          <cell r="G209">
            <v>3.6910300209935516E-3</v>
          </cell>
          <cell r="H209">
            <v>4.849374959386578E-3</v>
          </cell>
          <cell r="I209">
            <v>8.8936980354532204E-3</v>
          </cell>
          <cell r="J209">
            <v>8.1758066433775412E-3</v>
          </cell>
          <cell r="K209">
            <v>1.1772782167775785E-2</v>
          </cell>
          <cell r="L209">
            <v>2.552673580740011E-2</v>
          </cell>
          <cell r="M209">
            <v>1.336019739294329E-2</v>
          </cell>
          <cell r="N209">
            <v>2.2471480943505564E-2</v>
          </cell>
          <cell r="O209">
            <v>2.2078247267595746E-2</v>
          </cell>
          <cell r="P209">
            <v>5.2898559686131053E-2</v>
          </cell>
        </row>
        <row r="210">
          <cell r="B210" t="str">
            <v>RHNS-SHSTG-CHPNGA</v>
          </cell>
          <cell r="C210" t="str">
            <v>VAR_ncap</v>
          </cell>
          <cell r="D210" t="str">
            <v>-</v>
          </cell>
          <cell r="E210">
            <v>3.7739506783410698E-3</v>
          </cell>
          <cell r="F210">
            <v>1.12749282754164E-4</v>
          </cell>
          <cell r="G210">
            <v>9.7039885510742305E-5</v>
          </cell>
          <cell r="H210">
            <v>4.5051685774612701E-5</v>
          </cell>
          <cell r="I210">
            <v>2.9502990486479099E-3</v>
          </cell>
          <cell r="J210">
            <v>1.4759641516326001E-3</v>
          </cell>
          <cell r="K210">
            <v>3.0304260534419199E-4</v>
          </cell>
          <cell r="L210">
            <v>4.9914161844481601E-3</v>
          </cell>
          <cell r="M210">
            <v>1.21842903576104E-4</v>
          </cell>
          <cell r="N210">
            <v>3.8928720319527598E-3</v>
          </cell>
          <cell r="O210">
            <v>1.9392779015186699E-3</v>
          </cell>
          <cell r="P210">
            <v>9.1678606092874398E-3</v>
          </cell>
        </row>
        <row r="211">
          <cell r="B211" t="str">
            <v>RHNS-SHSTG-CHPNGA</v>
          </cell>
          <cell r="C211" t="str">
            <v>VAR_cap</v>
          </cell>
          <cell r="D211" t="str">
            <v>-</v>
          </cell>
          <cell r="E211">
            <v>3.7739506783410698E-3</v>
          </cell>
          <cell r="F211">
            <v>3.8804158276968788E-3</v>
          </cell>
          <cell r="G211">
            <v>3.9577692109790223E-3</v>
          </cell>
          <cell r="H211">
            <v>3.9452611682923812E-3</v>
          </cell>
          <cell r="I211">
            <v>4.040898306402918E-3</v>
          </cell>
          <cell r="J211">
            <v>4.4401297121796045E-3</v>
          </cell>
          <cell r="K211">
            <v>4.6822446420893022E-3</v>
          </cell>
          <cell r="L211">
            <v>6.7197589746414311E-3</v>
          </cell>
          <cell r="M211">
            <v>5.4693027808766668E-3</v>
          </cell>
          <cell r="N211">
            <v>8.9332579191474647E-3</v>
          </cell>
          <cell r="O211">
            <v>6.6916090279221354E-3</v>
          </cell>
          <cell r="P211">
            <v>1.4926096824966277E-2</v>
          </cell>
        </row>
        <row r="212">
          <cell r="B212" t="str">
            <v>ITOT-CHPGFC</v>
          </cell>
          <cell r="C212" t="str">
            <v>VAR_fout</v>
          </cell>
          <cell r="D212" t="str">
            <v>ITOT_NKEV_GAS_ELC_CHP</v>
          </cell>
          <cell r="H212">
            <v>3.1995166890685612E-3</v>
          </cell>
          <cell r="I212">
            <v>4.4443794639344369E-3</v>
          </cell>
          <cell r="J212">
            <v>7.8301812792768658E-3</v>
          </cell>
          <cell r="K212">
            <v>1.125782923298266E-2</v>
          </cell>
          <cell r="L212">
            <v>1.9253429893452311E-2</v>
          </cell>
          <cell r="M212">
            <v>1.6327612403970231E-2</v>
          </cell>
          <cell r="N212">
            <v>2.5471518948480706E-2</v>
          </cell>
          <cell r="O212">
            <v>2.5735088571586441E-2</v>
          </cell>
          <cell r="P212">
            <v>5.5871869067410485E-2</v>
          </cell>
        </row>
        <row r="213">
          <cell r="B213" t="str">
            <v>ITOT-CHPGFC</v>
          </cell>
          <cell r="C213" t="str">
            <v>VAR_fout</v>
          </cell>
          <cell r="D213" t="str">
            <v>ITOT_LTH_CHP</v>
          </cell>
          <cell r="H213">
            <v>1.5997583445342808E-3</v>
          </cell>
          <cell r="I213">
            <v>2.1100608922808004E-3</v>
          </cell>
          <cell r="J213">
            <v>3.5199897493996915E-3</v>
          </cell>
          <cell r="K213">
            <v>4.8017459306943649E-3</v>
          </cell>
          <cell r="L213">
            <v>7.7689278517439307E-3</v>
          </cell>
          <cell r="M213">
            <v>6.5883348296722133E-3</v>
          </cell>
          <cell r="N213">
            <v>1.0277981330088724E-2</v>
          </cell>
          <cell r="O213">
            <v>1.0384333985026107E-2</v>
          </cell>
          <cell r="P213">
            <v>2.2544789272814805E-2</v>
          </cell>
        </row>
        <row r="214">
          <cell r="B214" t="str">
            <v>ITOT-CHPGFC</v>
          </cell>
          <cell r="C214" t="str">
            <v>VAR_fout</v>
          </cell>
          <cell r="D214" t="str">
            <v>CO2_I</v>
          </cell>
          <cell r="H214">
            <v>0.34702450242974398</v>
          </cell>
          <cell r="I214">
            <v>0.47072864181390101</v>
          </cell>
          <cell r="J214">
            <v>0.81031600761690803</v>
          </cell>
          <cell r="K214">
            <v>1.13890864348022</v>
          </cell>
          <cell r="L214">
            <v>1.9050762210363399</v>
          </cell>
          <cell r="M214">
            <v>1.61557427997179</v>
          </cell>
          <cell r="N214">
            <v>2.5203397696391399</v>
          </cell>
          <cell r="O214">
            <v>2.5464192902411802</v>
          </cell>
          <cell r="P214">
            <v>5.5283744129858903</v>
          </cell>
        </row>
        <row r="215">
          <cell r="B215" t="str">
            <v>ITOT-CHPGFC</v>
          </cell>
          <cell r="C215" t="str">
            <v>VAR_fin</v>
          </cell>
          <cell r="D215" t="str">
            <v>INGA</v>
          </cell>
          <cell r="H215">
            <v>6.1529167097472389E-3</v>
          </cell>
          <cell r="I215">
            <v>8.3462525144308696E-3</v>
          </cell>
          <cell r="J215">
            <v>1.4367305099590597E-2</v>
          </cell>
          <cell r="K215">
            <v>2.0193415664542882E-2</v>
          </cell>
          <cell r="L215">
            <v>3.3777947181495301E-2</v>
          </cell>
          <cell r="M215">
            <v>2.8644934042053063E-2</v>
          </cell>
          <cell r="N215">
            <v>4.4686875348211787E-2</v>
          </cell>
          <cell r="O215">
            <v>4.5149278195765689E-2</v>
          </cell>
          <cell r="P215">
            <v>9.8020822925281595E-2</v>
          </cell>
        </row>
        <row r="216">
          <cell r="B216" t="str">
            <v>ITOT-CHPGFC</v>
          </cell>
          <cell r="C216" t="str">
            <v>VAR_ncap</v>
          </cell>
          <cell r="D216" t="str">
            <v>-</v>
          </cell>
          <cell r="H216">
            <v>2.3470038850346601E-4</v>
          </cell>
          <cell r="I216">
            <v>1.70437612108071E-4</v>
          </cell>
          <cell r="J216">
            <v>1.5659938615551601E-4</v>
          </cell>
          <cell r="K216">
            <v>2.4876292329030801E-4</v>
          </cell>
          <cell r="L216">
            <v>6.2678153076803095E-4</v>
          </cell>
          <cell r="M216">
            <v>6.0232770979225102E-6</v>
          </cell>
          <cell r="N216">
            <v>7.9839722187398604E-4</v>
          </cell>
          <cell r="O216">
            <v>3.7612387835276798E-4</v>
          </cell>
          <cell r="P216">
            <v>1.64853204955239E-3</v>
          </cell>
        </row>
        <row r="217">
          <cell r="B217" t="str">
            <v>ITOT-CHPGFC</v>
          </cell>
          <cell r="C217" t="str">
            <v>VAR_cap</v>
          </cell>
          <cell r="D217" t="str">
            <v>-</v>
          </cell>
          <cell r="H217">
            <v>2.3470038850346601E-4</v>
          </cell>
          <cell r="I217">
            <v>4.0502988395331745E-4</v>
          </cell>
          <cell r="J217">
            <v>5.1663631808703003E-4</v>
          </cell>
          <cell r="K217">
            <v>5.7538658044920964E-4</v>
          </cell>
          <cell r="L217">
            <v>1.0314507960580317E-3</v>
          </cell>
          <cell r="M217">
            <v>8.7162070478267702E-4</v>
          </cell>
          <cell r="N217">
            <v>1.4303381100879066E-3</v>
          </cell>
          <cell r="O217">
            <v>1.2885919621386998E-3</v>
          </cell>
          <cell r="P217">
            <v>2.8220367132889062E-3</v>
          </cell>
        </row>
        <row r="218">
          <cell r="B218" t="str">
            <v>ITOT-SWSTG-CHP</v>
          </cell>
          <cell r="C218" t="str">
            <v>VAR_fout</v>
          </cell>
          <cell r="D218" t="str">
            <v>ITOT_LTH_CHP</v>
          </cell>
          <cell r="E218">
            <v>3.1065359269364765E-3</v>
          </cell>
          <cell r="F218">
            <v>4.142733707361139E-4</v>
          </cell>
          <cell r="G218">
            <v>0.21107704842539582</v>
          </cell>
          <cell r="H218">
            <v>4.4687194853137609E-2</v>
          </cell>
          <cell r="I218">
            <v>6.5304367254080092E-2</v>
          </cell>
          <cell r="J218">
            <v>0.25592588650344084</v>
          </cell>
          <cell r="K218">
            <v>0.4143193305014522</v>
          </cell>
          <cell r="L218">
            <v>0.74208637224568286</v>
          </cell>
          <cell r="M218">
            <v>0.67071059622903806</v>
          </cell>
          <cell r="N218">
            <v>0.88762415754396595</v>
          </cell>
          <cell r="O218">
            <v>0.88972396568101675</v>
          </cell>
          <cell r="P218">
            <v>1.0523131727796691</v>
          </cell>
        </row>
        <row r="219">
          <cell r="B219" t="str">
            <v>ITOT-SWSTG-CHP</v>
          </cell>
          <cell r="C219" t="str">
            <v>VAR_fout</v>
          </cell>
          <cell r="D219" t="str">
            <v>AUX_ITOT-CHP_OUT</v>
          </cell>
          <cell r="E219">
            <v>3.1065359269364721E-3</v>
          </cell>
          <cell r="F219">
            <v>4.1393503303350642E-4</v>
          </cell>
          <cell r="G219">
            <v>0.21080781749628158</v>
          </cell>
          <cell r="H219">
            <v>4.4687194853137678E-2</v>
          </cell>
          <cell r="I219">
            <v>6.5231806846020146E-2</v>
          </cell>
          <cell r="J219">
            <v>0.25592588650344111</v>
          </cell>
          <cell r="K219">
            <v>0.41391472178026012</v>
          </cell>
          <cell r="L219">
            <v>0.74208637224568286</v>
          </cell>
          <cell r="M219">
            <v>0.67071059622903828</v>
          </cell>
          <cell r="N219">
            <v>0.88762415754396595</v>
          </cell>
          <cell r="O219">
            <v>0.88972396568101675</v>
          </cell>
          <cell r="P219">
            <v>1.0523131727796691</v>
          </cell>
        </row>
        <row r="220">
          <cell r="B220" t="str">
            <v>ITOT-SWSTG-CHP</v>
          </cell>
          <cell r="C220" t="str">
            <v>VAR_fin</v>
          </cell>
          <cell r="D220" t="str">
            <v>ITOT_LTH_CHP</v>
          </cell>
          <cell r="E220">
            <v>3.8589487915528927E-3</v>
          </cell>
          <cell r="F220">
            <v>5.0996843401396536E-4</v>
          </cell>
          <cell r="G220">
            <v>0.25129398745294862</v>
          </cell>
          <cell r="H220">
            <v>5.1370919143613462E-2</v>
          </cell>
          <cell r="I220">
            <v>7.256659124083692E-2</v>
          </cell>
          <cell r="J220">
            <v>0.2751950550855457</v>
          </cell>
          <cell r="K220">
            <v>0.43159438867037486</v>
          </cell>
          <cell r="L220">
            <v>0.74959405381358135</v>
          </cell>
          <cell r="M220">
            <v>0.67749278064419649</v>
          </cell>
          <cell r="N220">
            <v>0.89660620039392547</v>
          </cell>
          <cell r="O220">
            <v>0.89872293607161924</v>
          </cell>
          <cell r="P220">
            <v>1.0629663180194775</v>
          </cell>
        </row>
        <row r="221">
          <cell r="B221" t="str">
            <v>ITOT-SWSTG-CHP</v>
          </cell>
          <cell r="C221" t="str">
            <v>VAR_fin</v>
          </cell>
          <cell r="D221" t="str">
            <v>AUX_ITOT-CHP_IN</v>
          </cell>
          <cell r="E221">
            <v>3.8589487915528927E-3</v>
          </cell>
          <cell r="F221">
            <v>5.0996843401396536E-4</v>
          </cell>
          <cell r="G221">
            <v>0.25129398745294862</v>
          </cell>
          <cell r="H221">
            <v>5.1370919143613462E-2</v>
          </cell>
          <cell r="I221">
            <v>7.256659124083692E-2</v>
          </cell>
          <cell r="J221">
            <v>0.2751950550855457</v>
          </cell>
          <cell r="K221">
            <v>0.43159438867037486</v>
          </cell>
          <cell r="L221">
            <v>0.74959405381358135</v>
          </cell>
          <cell r="M221">
            <v>0.67749278064419649</v>
          </cell>
          <cell r="N221">
            <v>0.89660620039392547</v>
          </cell>
          <cell r="O221">
            <v>0.89872293607161924</v>
          </cell>
          <cell r="P221">
            <v>1.0629663180194775</v>
          </cell>
        </row>
        <row r="222">
          <cell r="B222" t="str">
            <v>ITOT-SWSTG-CHP</v>
          </cell>
          <cell r="C222" t="str">
            <v>VAR_ncap</v>
          </cell>
          <cell r="D222" t="str">
            <v>-</v>
          </cell>
          <cell r="E222">
            <v>6.19481600453711E-3</v>
          </cell>
          <cell r="F222">
            <v>8.0228088086613096E-5</v>
          </cell>
          <cell r="G222">
            <v>7.0223255313772602E-3</v>
          </cell>
          <cell r="H222">
            <v>3.6745643171571701E-5</v>
          </cell>
          <cell r="I222">
            <v>7.0581067617946401E-3</v>
          </cell>
          <cell r="J222">
            <v>5.6529047427818203E-2</v>
          </cell>
          <cell r="K222">
            <v>3.1831257017777198E-2</v>
          </cell>
          <cell r="L222">
            <v>4.2411704385620599E-2</v>
          </cell>
          <cell r="M222">
            <v>5.14866168834784E-2</v>
          </cell>
          <cell r="N222">
            <v>7.1086053296785606E-2</v>
          </cell>
          <cell r="O222">
            <v>5.0439271016494702E-2</v>
          </cell>
          <cell r="P222">
            <v>5.3035569895459302E-2</v>
          </cell>
        </row>
        <row r="223">
          <cell r="B223" t="str">
            <v>ITOT-SWSTG-CHP</v>
          </cell>
          <cell r="C223" t="str">
            <v>VAR_cap</v>
          </cell>
          <cell r="D223" t="str">
            <v>-</v>
          </cell>
          <cell r="E223">
            <v>6.2037852759064434E-3</v>
          </cell>
          <cell r="F223">
            <v>6.2701384886419851E-3</v>
          </cell>
          <cell r="G223">
            <v>1.3273523160138566E-2</v>
          </cell>
          <cell r="H223">
            <v>1.3231651299317171E-2</v>
          </cell>
          <cell r="I223">
            <v>1.5663069873342834E-2</v>
          </cell>
          <cell r="J223">
            <v>6.5040552470459076E-2</v>
          </cell>
          <cell r="K223">
            <v>9.537600807718466E-2</v>
          </cell>
          <cell r="L223">
            <v>0.1307088042724866</v>
          </cell>
          <cell r="M223">
            <v>0.13007585944182382</v>
          </cell>
          <cell r="N223">
            <v>0.16491007876910996</v>
          </cell>
          <cell r="O223">
            <v>0.16407943979139042</v>
          </cell>
          <cell r="P223">
            <v>0.17448320819827984</v>
          </cell>
        </row>
        <row r="224">
          <cell r="B224" t="str">
            <v>D-ELFO</v>
          </cell>
          <cell r="C224" t="str">
            <v>VAR_fout</v>
          </cell>
          <cell r="D224" t="str">
            <v>CO2</v>
          </cell>
          <cell r="E224">
            <v>28.120904754012301</v>
          </cell>
          <cell r="F224">
            <v>16.400083382929001</v>
          </cell>
          <cell r="G224">
            <v>4.1163507581905803</v>
          </cell>
          <cell r="H224">
            <v>2.3647789149428902</v>
          </cell>
          <cell r="I224">
            <v>2.9753247919798702</v>
          </cell>
          <cell r="J224">
            <v>3.2416666782015802</v>
          </cell>
          <cell r="K224">
            <v>5.6859906864498697</v>
          </cell>
          <cell r="L224">
            <v>12.1087060075923</v>
          </cell>
          <cell r="M224">
            <v>7.1459441244255899</v>
          </cell>
          <cell r="N224">
            <v>12.2278718219008</v>
          </cell>
          <cell r="O224">
            <v>9.93914149833771</v>
          </cell>
          <cell r="P224">
            <v>16.0730320520153</v>
          </cell>
        </row>
        <row r="225">
          <cell r="B225" t="str">
            <v>D-ELFO</v>
          </cell>
          <cell r="C225" t="str">
            <v>VAR_fout</v>
          </cell>
          <cell r="D225" t="str">
            <v>ELFO</v>
          </cell>
          <cell r="E225">
            <v>0.37518660614174804</v>
          </cell>
          <cell r="F225">
            <v>0.21880845153123657</v>
          </cell>
          <cell r="G225">
            <v>5.4919985120115547E-2</v>
          </cell>
          <cell r="H225">
            <v>3.1550669622263841E-2</v>
          </cell>
          <cell r="I225">
            <v>3.9696518324612559E-2</v>
          </cell>
          <cell r="J225">
            <v>4.3250028044126698E-2</v>
          </cell>
          <cell r="K225">
            <v>7.5861981215179092E-2</v>
          </cell>
          <cell r="L225">
            <v>0.16155327687700319</v>
          </cell>
          <cell r="M225">
            <v>9.534054992804851E-2</v>
          </cell>
          <cell r="N225">
            <v>0.16314317655589394</v>
          </cell>
          <cell r="O225">
            <v>0.13260714046520428</v>
          </cell>
          <cell r="P225">
            <v>0.2144449618088044</v>
          </cell>
        </row>
        <row r="226">
          <cell r="B226" t="str">
            <v>D-ELFO</v>
          </cell>
          <cell r="C226" t="str">
            <v>VAR_fin</v>
          </cell>
          <cell r="D226" t="str">
            <v>LFO</v>
          </cell>
          <cell r="E226">
            <v>0.38155908757140117</v>
          </cell>
          <cell r="F226">
            <v>0.22252487629483023</v>
          </cell>
          <cell r="G226">
            <v>5.58527918343363E-2</v>
          </cell>
          <cell r="H226">
            <v>3.2086552441558877E-2</v>
          </cell>
          <cell r="I226">
            <v>4.0370757014652224E-2</v>
          </cell>
          <cell r="J226">
            <v>4.3984622499343033E-2</v>
          </cell>
          <cell r="K226">
            <v>7.715048421234566E-2</v>
          </cell>
          <cell r="L226">
            <v>0.16429723212472661</v>
          </cell>
          <cell r="M226">
            <v>9.6959893140102851E-2</v>
          </cell>
          <cell r="N226">
            <v>0.16591413598237242</v>
          </cell>
          <cell r="O226">
            <v>0.13485945045234335</v>
          </cell>
          <cell r="P226">
            <v>0.21808727343304388</v>
          </cell>
        </row>
        <row r="227">
          <cell r="B227" t="str">
            <v>EHYD-DAM00</v>
          </cell>
          <cell r="C227" t="str">
            <v>VAR_fout</v>
          </cell>
          <cell r="D227" t="str">
            <v>ELC</v>
          </cell>
          <cell r="E227">
            <v>66.74568000006127</v>
          </cell>
          <cell r="F227">
            <v>49.763005623945901</v>
          </cell>
          <cell r="G227">
            <v>68.375321663570105</v>
          </cell>
          <cell r="H227">
            <v>68.877994734634498</v>
          </cell>
          <cell r="I227">
            <v>69.957753856233083</v>
          </cell>
          <cell r="J227">
            <v>71.040672049274434</v>
          </cell>
          <cell r="K227">
            <v>71.395186993339536</v>
          </cell>
          <cell r="L227">
            <v>71.337991401767368</v>
          </cell>
          <cell r="M227">
            <v>71.337982158358741</v>
          </cell>
          <cell r="N227">
            <v>71.337991181686064</v>
          </cell>
          <cell r="O227">
            <v>71.337971678908801</v>
          </cell>
          <cell r="P227">
            <v>71.337681646721563</v>
          </cell>
        </row>
        <row r="228">
          <cell r="B228" t="str">
            <v>EHYD-DAM00</v>
          </cell>
          <cell r="C228" t="str">
            <v>VAR_fin</v>
          </cell>
          <cell r="D228" t="str">
            <v>HYDD</v>
          </cell>
          <cell r="E228">
            <v>66.74568000006127</v>
          </cell>
          <cell r="F228">
            <v>49.763005623945901</v>
          </cell>
          <cell r="G228">
            <v>68.375321663570105</v>
          </cell>
          <cell r="H228">
            <v>68.877994734634498</v>
          </cell>
          <cell r="I228">
            <v>69.957753856233083</v>
          </cell>
          <cell r="J228">
            <v>71.040672049274434</v>
          </cell>
          <cell r="K228">
            <v>71.395186993339536</v>
          </cell>
          <cell r="L228">
            <v>71.337991401767368</v>
          </cell>
          <cell r="M228">
            <v>71.337982158358741</v>
          </cell>
          <cell r="N228">
            <v>71.337991181686064</v>
          </cell>
          <cell r="O228">
            <v>71.337971678908801</v>
          </cell>
          <cell r="P228">
            <v>71.337681646721563</v>
          </cell>
        </row>
        <row r="229">
          <cell r="B229" t="str">
            <v>EHYD-DAM00</v>
          </cell>
          <cell r="C229" t="str">
            <v>VAR_cap</v>
          </cell>
          <cell r="D229" t="str">
            <v>-</v>
          </cell>
          <cell r="E229">
            <v>7.3394300010600002</v>
          </cell>
          <cell r="F229">
            <v>7.3394300010600002</v>
          </cell>
          <cell r="G229">
            <v>7.3394300010600002</v>
          </cell>
          <cell r="H229">
            <v>7.3394300010600002</v>
          </cell>
          <cell r="I229">
            <v>7.3394300010600002</v>
          </cell>
          <cell r="J229">
            <v>7.3394300010600002</v>
          </cell>
          <cell r="K229">
            <v>7.3394300010600002</v>
          </cell>
          <cell r="L229">
            <v>7.3394300010600002</v>
          </cell>
          <cell r="M229">
            <v>7.3394300010600002</v>
          </cell>
          <cell r="N229">
            <v>7.3394300010600002</v>
          </cell>
          <cell r="O229">
            <v>7.3394300010600002</v>
          </cell>
          <cell r="P229">
            <v>7.3394300010600002</v>
          </cell>
        </row>
        <row r="230">
          <cell r="B230" t="str">
            <v>RHES-SHSTG-CHPWOD</v>
          </cell>
          <cell r="C230" t="str">
            <v>VAR_fout</v>
          </cell>
          <cell r="D230" t="str">
            <v>AUX_RES-CHPWOD_OUT</v>
          </cell>
          <cell r="E230">
            <v>2.9001868095364716E-4</v>
          </cell>
          <cell r="F230">
            <v>2.5421085552743735E-4</v>
          </cell>
          <cell r="G230">
            <v>3.0558224358718822E-4</v>
          </cell>
          <cell r="H230">
            <v>1.9436867993849114E-3</v>
          </cell>
          <cell r="I230">
            <v>3.2726080383507724E-3</v>
          </cell>
          <cell r="J230">
            <v>3.5943405987203321E-3</v>
          </cell>
          <cell r="K230">
            <v>4.8042639930449237E-3</v>
          </cell>
          <cell r="L230">
            <v>1.1225089841457736E-2</v>
          </cell>
          <cell r="M230">
            <v>6.2371429853438007E-3</v>
          </cell>
          <cell r="N230">
            <v>1.3434877058871078E-2</v>
          </cell>
          <cell r="O230">
            <v>9.2617782699541528E-3</v>
          </cell>
          <cell r="P230">
            <v>2.2113689272304265E-2</v>
          </cell>
        </row>
        <row r="231">
          <cell r="B231" t="str">
            <v>RHES-SHSTG-CHPWOD</v>
          </cell>
          <cell r="C231" t="str">
            <v>VAR_fout</v>
          </cell>
          <cell r="D231" t="str">
            <v>RHES_LTH_CHPWOD</v>
          </cell>
          <cell r="E231">
            <v>2.900186809536464E-4</v>
          </cell>
          <cell r="F231">
            <v>2.5438032943112183E-4</v>
          </cell>
          <cell r="G231">
            <v>3.0590055842425769E-4</v>
          </cell>
          <cell r="H231">
            <v>1.9436867993849114E-3</v>
          </cell>
          <cell r="I231">
            <v>3.2756159501507202E-3</v>
          </cell>
          <cell r="J231">
            <v>3.5943405987203182E-3</v>
          </cell>
          <cell r="K231">
            <v>4.8081890453268101E-3</v>
          </cell>
          <cell r="L231">
            <v>1.122508984145773E-2</v>
          </cell>
          <cell r="M231">
            <v>6.2371429853437937E-3</v>
          </cell>
          <cell r="N231">
            <v>1.3434877058871062E-2</v>
          </cell>
          <cell r="O231">
            <v>9.2617782699541424E-3</v>
          </cell>
          <cell r="P231">
            <v>2.2113689272304241E-2</v>
          </cell>
        </row>
        <row r="232">
          <cell r="B232" t="str">
            <v>RHES-SHSTG-CHPWOD</v>
          </cell>
          <cell r="C232" t="str">
            <v>VAR_fin</v>
          </cell>
          <cell r="D232" t="str">
            <v>AUX_RES-CHPWOD_IN</v>
          </cell>
          <cell r="E232">
            <v>2.2526888651185463E-4</v>
          </cell>
          <cell r="F232">
            <v>1.2205694111596962E-4</v>
          </cell>
          <cell r="G232">
            <v>2.3866492384202559E-4</v>
          </cell>
          <cell r="H232">
            <v>2.4247081676431539E-3</v>
          </cell>
          <cell r="I232">
            <v>3.9752615490238523E-3</v>
          </cell>
          <cell r="J232">
            <v>4.2286771777534119E-3</v>
          </cell>
          <cell r="K232">
            <v>5.4971321575228967E-3</v>
          </cell>
          <cell r="L232">
            <v>1.2481463841178254E-2</v>
          </cell>
          <cell r="M232">
            <v>6.9335355716887426E-3</v>
          </cell>
          <cell r="N232">
            <v>1.4936535896058017E-2</v>
          </cell>
          <cell r="O232">
            <v>1.029564153821322E-2</v>
          </cell>
          <cell r="P232">
            <v>2.4581637182086863E-2</v>
          </cell>
        </row>
        <row r="233">
          <cell r="B233" t="str">
            <v>RHES-SHSTG-CHPWOD</v>
          </cell>
          <cell r="C233" t="str">
            <v>VAR_fin</v>
          </cell>
          <cell r="D233" t="str">
            <v>RHES_LTH_CHPWOD</v>
          </cell>
          <cell r="E233">
            <v>2.2526888651185463E-4</v>
          </cell>
          <cell r="F233">
            <v>1.2205694111596962E-4</v>
          </cell>
          <cell r="G233">
            <v>2.3866492384202559E-4</v>
          </cell>
          <cell r="H233">
            <v>2.4247081676431539E-3</v>
          </cell>
          <cell r="I233">
            <v>3.9752615490238523E-3</v>
          </cell>
          <cell r="J233">
            <v>4.2286771777534119E-3</v>
          </cell>
          <cell r="K233">
            <v>5.4971321575228967E-3</v>
          </cell>
          <cell r="L233">
            <v>1.2481463841178254E-2</v>
          </cell>
          <cell r="M233">
            <v>6.9335355716887426E-3</v>
          </cell>
          <cell r="N233">
            <v>1.4936535896058017E-2</v>
          </cell>
          <cell r="O233">
            <v>1.029564153821322E-2</v>
          </cell>
          <cell r="P233">
            <v>2.4581637182086863E-2</v>
          </cell>
        </row>
        <row r="234">
          <cell r="B234" t="str">
            <v>RHES-SHSTG-CHPWOD</v>
          </cell>
          <cell r="C234" t="str">
            <v>VAR_ncap</v>
          </cell>
          <cell r="D234" t="str">
            <v>-</v>
          </cell>
          <cell r="E234">
            <v>2.7650467170279398E-3</v>
          </cell>
          <cell r="F234">
            <v>6.6550510258476305E-5</v>
          </cell>
          <cell r="G234">
            <v>1.17805220278292E-4</v>
          </cell>
          <cell r="H234">
            <v>9.8375400175962997E-5</v>
          </cell>
          <cell r="I234">
            <v>3.08396372888669E-3</v>
          </cell>
          <cell r="J234">
            <v>1.33228169898179E-3</v>
          </cell>
          <cell r="K234">
            <v>2.8296920163811299E-4</v>
          </cell>
          <cell r="L234">
            <v>4.9909167903199299E-3</v>
          </cell>
          <cell r="M234">
            <v>1.1820909389834301E-4</v>
          </cell>
          <cell r="N234">
            <v>3.86618019682439E-3</v>
          </cell>
          <cell r="O234">
            <v>1.95271260063526E-3</v>
          </cell>
          <cell r="P234">
            <v>9.1747074634553304E-3</v>
          </cell>
        </row>
        <row r="235">
          <cell r="B235" t="str">
            <v>RHES-SHSTG-CHPWOD</v>
          </cell>
          <cell r="C235" t="str">
            <v>VAR_cap</v>
          </cell>
          <cell r="D235" t="str">
            <v>-</v>
          </cell>
          <cell r="E235">
            <v>2.7650467170279398E-3</v>
          </cell>
          <cell r="F235">
            <v>2.8241083742914092E-3</v>
          </cell>
          <cell r="G235">
            <v>2.9219058207738862E-3</v>
          </cell>
          <cell r="H235">
            <v>2.983290810305469E-3</v>
          </cell>
          <cell r="I235">
            <v>3.9718929491139171E-3</v>
          </cell>
          <cell r="J235">
            <v>4.4679940643734799E-3</v>
          </cell>
          <cell r="K235">
            <v>4.6519009304130518E-3</v>
          </cell>
          <cell r="L235">
            <v>6.555689241978485E-3</v>
          </cell>
          <cell r="M235">
            <v>5.422071705420241E-3</v>
          </cell>
          <cell r="N235">
            <v>8.9000019116895028E-3</v>
          </cell>
          <cell r="O235">
            <v>6.6763208102031523E-3</v>
          </cell>
          <cell r="P235">
            <v>1.492046423672282E-2</v>
          </cell>
        </row>
        <row r="236">
          <cell r="B236" t="str">
            <v>ENUC_GOE_EXT</v>
          </cell>
          <cell r="C236" t="str">
            <v>VAR_fout</v>
          </cell>
          <cell r="D236" t="str">
            <v>ELC</v>
          </cell>
          <cell r="E236"/>
          <cell r="F236"/>
          <cell r="G236">
            <v>21.967141811724304</v>
          </cell>
          <cell r="H236">
            <v>24.201463690858908</v>
          </cell>
          <cell r="I236">
            <v>24.631051926600023</v>
          </cell>
          <cell r="J236"/>
          <cell r="K236"/>
          <cell r="L236"/>
          <cell r="M236"/>
          <cell r="N236"/>
          <cell r="O236"/>
          <cell r="P236"/>
        </row>
        <row r="237">
          <cell r="B237" t="str">
            <v>ENUC_GOE_EXT</v>
          </cell>
          <cell r="C237" t="str">
            <v>VAR_fin</v>
          </cell>
          <cell r="D237" t="str">
            <v>URN</v>
          </cell>
          <cell r="E237"/>
          <cell r="F237"/>
          <cell r="G237">
            <v>66.250033372233617</v>
          </cell>
          <cell r="H237">
            <v>72.988456619357066</v>
          </cell>
          <cell r="I237">
            <v>74.284038684520354</v>
          </cell>
          <cell r="J237"/>
          <cell r="K237"/>
          <cell r="L237"/>
          <cell r="M237"/>
          <cell r="N237"/>
          <cell r="O237"/>
          <cell r="P237"/>
        </row>
        <row r="238">
          <cell r="B238" t="str">
            <v>ENUC_GOE_EXT</v>
          </cell>
          <cell r="C238" t="str">
            <v>VAR_ncap</v>
          </cell>
          <cell r="D238" t="str">
            <v>-</v>
          </cell>
          <cell r="E238"/>
          <cell r="F238"/>
          <cell r="G238">
            <v>0.83721556196851699</v>
          </cell>
          <cell r="H238"/>
          <cell r="I238"/>
          <cell r="J238"/>
          <cell r="K238"/>
          <cell r="L238"/>
          <cell r="M238"/>
          <cell r="N238"/>
          <cell r="O238"/>
          <cell r="P238"/>
        </row>
        <row r="239">
          <cell r="B239" t="str">
            <v>ENUC_GOE_EXT</v>
          </cell>
          <cell r="C239" t="str">
            <v>VAR_cap</v>
          </cell>
          <cell r="D239" t="str">
            <v>-</v>
          </cell>
          <cell r="E239"/>
          <cell r="F239"/>
          <cell r="G239">
            <v>0.83721556196851699</v>
          </cell>
          <cell r="H239">
            <v>0.83721539642162823</v>
          </cell>
          <cell r="I239">
            <v>0.83721517255285127</v>
          </cell>
          <cell r="J239"/>
          <cell r="K239"/>
          <cell r="L239"/>
          <cell r="M239"/>
          <cell r="N239"/>
          <cell r="O239"/>
          <cell r="P239"/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1.0667913902001527E-3</v>
          </cell>
          <cell r="I240">
            <v>3.9760761189789103E-3</v>
          </cell>
          <cell r="J240">
            <v>3.9974519958276139E-3</v>
          </cell>
          <cell r="K240">
            <v>4.0094275230216992E-3</v>
          </cell>
          <cell r="L240">
            <v>4.025422255119121E-3</v>
          </cell>
          <cell r="M240">
            <v>4.1465439680758104E-3</v>
          </cell>
          <cell r="N240">
            <v>4.4092226398585194E-3</v>
          </cell>
          <cell r="O240">
            <v>6.1267560088133196E-3</v>
          </cell>
          <cell r="P240">
            <v>1.47211760888899E-2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1.0667913902001527E-3</v>
          </cell>
          <cell r="I241">
            <v>3.9760761189789103E-3</v>
          </cell>
          <cell r="J241">
            <v>3.9974519958276139E-3</v>
          </cell>
          <cell r="K241">
            <v>4.0094275230216992E-3</v>
          </cell>
          <cell r="L241">
            <v>4.025422255119121E-3</v>
          </cell>
          <cell r="M241">
            <v>4.1465439680758104E-3</v>
          </cell>
          <cell r="N241">
            <v>4.4092226398585194E-3</v>
          </cell>
          <cell r="O241">
            <v>6.1267560088133196E-3</v>
          </cell>
          <cell r="P241">
            <v>1.47211760888899E-2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1.0667913902001501E-3</v>
          </cell>
          <cell r="I242">
            <v>3.9760761189789103E-3</v>
          </cell>
          <cell r="J242">
            <v>3.99745199582762E-3</v>
          </cell>
          <cell r="K242">
            <v>4.0094275230217E-3</v>
          </cell>
          <cell r="L242">
            <v>4.0254222551191201E-3</v>
          </cell>
          <cell r="M242">
            <v>4.1465439680758104E-3</v>
          </cell>
          <cell r="N242">
            <v>4.4092226398585203E-3</v>
          </cell>
          <cell r="O242">
            <v>6.1267560088133204E-3</v>
          </cell>
          <cell r="P242">
            <v>1.47211760888899E-2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/>
          <cell r="H243">
            <v>5.7670956104425902E-4</v>
          </cell>
          <cell r="I243">
            <v>4.2504954409077404E-6</v>
          </cell>
          <cell r="J243">
            <v>1.04561576930164E-6</v>
          </cell>
          <cell r="K243">
            <v>2.7847129066507498E-6</v>
          </cell>
          <cell r="L243">
            <v>6.9942626232200301E-6</v>
          </cell>
          <cell r="M243">
            <v>6.26229931300312E-4</v>
          </cell>
          <cell r="N243">
            <v>2.7222312496904799E-5</v>
          </cell>
          <cell r="O243">
            <v>1.4762327826713399E-3</v>
          </cell>
          <cell r="P243"/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1.54733046115432E-4</v>
          </cell>
          <cell r="I244">
            <v>5.7670956104425902E-4</v>
          </cell>
          <cell r="J244">
            <v>5.80067465458162E-4</v>
          </cell>
          <cell r="K244">
            <v>5.82441618975788E-4</v>
          </cell>
          <cell r="L244">
            <v>5.84790385161119E-4</v>
          </cell>
          <cell r="M244">
            <v>6.0294794194503396E-4</v>
          </cell>
          <cell r="N244">
            <v>6.4130501804039296E-4</v>
          </cell>
          <cell r="O244">
            <v>8.9114852904407702E-4</v>
          </cell>
          <cell r="P244">
            <v>2.1394640019984298E-3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9.5502092186191181E-3</v>
          </cell>
          <cell r="F245">
            <v>3.5987840423552116E-3</v>
          </cell>
          <cell r="G245">
            <v>3.9090741116169087E-3</v>
          </cell>
          <cell r="H245">
            <v>1.575453823200438E-3</v>
          </cell>
          <cell r="I245">
            <v>4.1298807307880089E-3</v>
          </cell>
          <cell r="J245">
            <v>3.0236046476411018E-3</v>
          </cell>
          <cell r="K245">
            <v>3.7708777047605856E-3</v>
          </cell>
          <cell r="L245">
            <v>7.0375262811406564E-3</v>
          </cell>
          <cell r="M245">
            <v>4.2894424582530137E-3</v>
          </cell>
          <cell r="N245">
            <v>8.5473177350676357E-3</v>
          </cell>
          <cell r="O245">
            <v>6.4973268453888938E-3</v>
          </cell>
          <cell r="P245">
            <v>1.4543805076142126E-2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55.840422673507767</v>
          </cell>
          <cell r="F246">
            <v>57.479417365203858</v>
          </cell>
          <cell r="G246">
            <v>52.91667528230586</v>
          </cell>
          <cell r="H246">
            <v>51.896108922661654</v>
          </cell>
          <cell r="I246">
            <v>50.869578625658264</v>
          </cell>
          <cell r="J246">
            <v>51.274413562279427</v>
          </cell>
          <cell r="K246">
            <v>50.783578555165228</v>
          </cell>
          <cell r="L246">
            <v>49.956543740496329</v>
          </cell>
          <cell r="M246">
            <v>49.051143726962351</v>
          </cell>
          <cell r="N246">
            <v>50.401574164809439</v>
          </cell>
          <cell r="O246">
            <v>47.99170394095718</v>
          </cell>
          <cell r="P246">
            <v>47.15381859012497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9.0577623787086881E-3</v>
          </cell>
          <cell r="F247">
            <v>2.5383753487538377E-3</v>
          </cell>
          <cell r="G247">
            <v>2.9111604306033675E-3</v>
          </cell>
          <cell r="H247">
            <v>1.1935039239871427E-3</v>
          </cell>
          <cell r="I247">
            <v>2.9614968672517523E-3</v>
          </cell>
          <cell r="J247">
            <v>2.3279332224385788E-3</v>
          </cell>
          <cell r="K247">
            <v>2.8103738093998363E-3</v>
          </cell>
          <cell r="L247">
            <v>5.5584055505754687E-3</v>
          </cell>
          <cell r="M247">
            <v>3.2932145054714603E-3</v>
          </cell>
          <cell r="N247">
            <v>6.602241909011243E-3</v>
          </cell>
          <cell r="O247">
            <v>5.0574665799432029E-3</v>
          </cell>
          <cell r="P247">
            <v>1.1191286071567568E-2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25.76809030227983</v>
          </cell>
          <cell r="F248">
            <v>57.477864061886947</v>
          </cell>
          <cell r="G248">
            <v>52.912199656186331</v>
          </cell>
          <cell r="H248">
            <v>23.777870271500234</v>
          </cell>
          <cell r="I248">
            <v>50.867755820754311</v>
          </cell>
          <cell r="J248">
            <v>23.291121655039113</v>
          </cell>
          <cell r="K248">
            <v>50.781633297702761</v>
          </cell>
          <cell r="L248">
            <v>22.549756744363229</v>
          </cell>
          <cell r="M248">
            <v>49.047810813691491</v>
          </cell>
          <cell r="N248">
            <v>50.395177070166568</v>
          </cell>
          <cell r="O248">
            <v>47.987258896626841</v>
          </cell>
          <cell r="P248">
            <v>47.144713325652376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30.090867196387386</v>
          </cell>
          <cell r="F249">
            <v>7.6239621406473225E-3</v>
          </cell>
          <cell r="G249">
            <v>1.1239606743067431E-2</v>
          </cell>
          <cell r="H249">
            <v>28.120988921941819</v>
          </cell>
          <cell r="I249">
            <v>8.8934314109192936E-3</v>
          </cell>
          <cell r="J249">
            <v>27.988643445110363</v>
          </cell>
          <cell r="K249">
            <v>8.4988894044618398E-3</v>
          </cell>
          <cell r="L249">
            <v>27.419382927964808</v>
          </cell>
          <cell r="M249">
            <v>1.0874827015751525E-2</v>
          </cell>
          <cell r="N249">
            <v>2.1498526098465854E-2</v>
          </cell>
          <cell r="O249">
            <v>1.595477139619984E-2</v>
          </cell>
          <cell r="P249">
            <v>3.4792216434332807E-2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6.5193337957110997E-7</v>
          </cell>
          <cell r="F250">
            <v>5.6884832381441299E-7</v>
          </cell>
          <cell r="G250">
            <v>5.4991843744012497E-7</v>
          </cell>
          <cell r="H250">
            <v>6.1858555114587103E-7</v>
          </cell>
          <cell r="I250">
            <v>1.50177283601661E-6</v>
          </cell>
          <cell r="J250">
            <v>1.31913627411577E-6</v>
          </cell>
          <cell r="K250">
            <v>2.59762833120711E-6</v>
          </cell>
          <cell r="L250">
            <v>2.1764750882075799E-6</v>
          </cell>
          <cell r="M250">
            <v>4.5463266778223903E-6</v>
          </cell>
          <cell r="N250">
            <v>8.6680522726622702E-6</v>
          </cell>
          <cell r="O250">
            <v>1.5493523784046001E-5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4.4927375751299801</v>
          </cell>
          <cell r="G251">
            <v>4.4927385839439129</v>
          </cell>
          <cell r="H251">
            <v>4.4927394742015272</v>
          </cell>
          <cell r="I251">
            <v>4.4927401141016459</v>
          </cell>
          <cell r="J251">
            <v>4.492741762417845</v>
          </cell>
          <cell r="K251">
            <v>4.4927438240864896</v>
          </cell>
          <cell r="L251">
            <v>4.4927451709853425</v>
          </cell>
          <cell r="M251">
            <v>4.4927498488009112</v>
          </cell>
          <cell r="N251">
            <v>4.4927539812090451</v>
          </cell>
          <cell r="O251">
            <v>4.4927680218007158</v>
          </cell>
          <cell r="P251">
            <v>4.4927760553631657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1.8703861533179642E-3</v>
          </cell>
          <cell r="I252">
            <v>7.5764307077897039E-3</v>
          </cell>
          <cell r="J252">
            <v>1.1050499441424824E-2</v>
          </cell>
          <cell r="K252">
            <v>1.1226456249966333E-2</v>
          </cell>
          <cell r="L252">
            <v>1.4610285803672969E-2</v>
          </cell>
          <cell r="M252">
            <v>9.0925988655898501E-3</v>
          </cell>
          <cell r="N252">
            <v>2.247586929246324E-2</v>
          </cell>
          <cell r="O252">
            <v>1.9499117991220508E-2</v>
          </cell>
          <cell r="P252">
            <v>7.9169505824297298E-2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1.8703861533179642E-3</v>
          </cell>
          <cell r="I253">
            <v>7.5764307077897039E-3</v>
          </cell>
          <cell r="J253">
            <v>1.1050499441424824E-2</v>
          </cell>
          <cell r="K253">
            <v>1.1226456249966333E-2</v>
          </cell>
          <cell r="L253">
            <v>1.4610285803672969E-2</v>
          </cell>
          <cell r="M253">
            <v>9.0925988655898501E-3</v>
          </cell>
          <cell r="N253">
            <v>2.247586929246324E-2</v>
          </cell>
          <cell r="O253">
            <v>1.9499117991220508E-2</v>
          </cell>
          <cell r="P253">
            <v>7.9169505824297298E-2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3.3360649030898402E-4</v>
          </cell>
          <cell r="I254">
            <v>5.6349053861886103E-4</v>
          </cell>
          <cell r="J254">
            <v>7.9256976463343602E-4</v>
          </cell>
          <cell r="K254">
            <v>8.8978504071749896E-4</v>
          </cell>
          <cell r="L254">
            <v>1.46406994076019E-4</v>
          </cell>
          <cell r="M254">
            <v>3.6478489007572297E-4</v>
          </cell>
          <cell r="N254">
            <v>1.0314420654227001E-3</v>
          </cell>
          <cell r="O254">
            <v>1.0117457265007501E-3</v>
          </cell>
          <cell r="P254">
            <v>3.9906696106559699E-3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3.3360649030898402E-4</v>
          </cell>
          <cell r="I255">
            <v>8.1675862254136904E-4</v>
          </cell>
          <cell r="J255">
            <v>9.1090105225987805E-4</v>
          </cell>
          <cell r="K255">
            <v>8.8978504071749896E-4</v>
          </cell>
          <cell r="L255">
            <v>1.0361920347935201E-3</v>
          </cell>
          <cell r="M255">
            <v>5.4594736968594101E-4</v>
          </cell>
          <cell r="N255">
            <v>1.3083802331057999E-3</v>
          </cell>
          <cell r="O255">
            <v>1.19443672886079E-3</v>
          </cell>
          <cell r="P255">
            <v>5.0024153371567197E-3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4.3310767254533213E-5</v>
          </cell>
          <cell r="I256">
            <v>9.2242418676141799E-4</v>
          </cell>
          <cell r="J256">
            <v>2.9495503267667057E-3</v>
          </cell>
          <cell r="K256">
            <v>3.5806341729792356E-3</v>
          </cell>
          <cell r="L256">
            <v>3.6033407582808214E-3</v>
          </cell>
          <cell r="M256">
            <v>3.6056689661878535E-3</v>
          </cell>
          <cell r="N256">
            <v>3.6191507891538792E-3</v>
          </cell>
          <cell r="O256">
            <v>2.7738826605758346E-3</v>
          </cell>
          <cell r="P256">
            <v>5.1385622177417259E-3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4.3310767254533213E-5</v>
          </cell>
          <cell r="I257">
            <v>9.2242418676141799E-4</v>
          </cell>
          <cell r="J257">
            <v>2.9495503267667057E-3</v>
          </cell>
          <cell r="K257">
            <v>3.5806341729792356E-3</v>
          </cell>
          <cell r="L257">
            <v>3.6033407582808214E-3</v>
          </cell>
          <cell r="M257">
            <v>3.6056689661878535E-3</v>
          </cell>
          <cell r="N257">
            <v>3.6191507891538792E-3</v>
          </cell>
          <cell r="O257">
            <v>2.7738826605758346E-3</v>
          </cell>
          <cell r="P257">
            <v>5.1385622177417259E-3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4.3310767254533199E-5</v>
          </cell>
          <cell r="I258">
            <v>9.2242418676141799E-4</v>
          </cell>
          <cell r="J258">
            <v>2.94955032676671E-3</v>
          </cell>
          <cell r="K258">
            <v>3.58063417297923E-3</v>
          </cell>
          <cell r="L258">
            <v>3.6033407582808201E-3</v>
          </cell>
          <cell r="M258">
            <v>3.60566896618785E-3</v>
          </cell>
          <cell r="N258">
            <v>3.6191507891538801E-3</v>
          </cell>
          <cell r="O258">
            <v>2.7738826605758402E-3</v>
          </cell>
          <cell r="P258">
            <v>5.1385622177417302E-3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1.2492072436766E-5</v>
          </cell>
          <cell r="I259">
            <v>2.5341591922685002E-4</v>
          </cell>
          <cell r="J259">
            <v>5.8659681165838405E-4</v>
          </cell>
          <cell r="K259">
            <v>1.8270125581244001E-4</v>
          </cell>
          <cell r="L259">
            <v>7.0327865614907104E-6</v>
          </cell>
          <cell r="M259">
            <v>4.5450895485163696E-6</v>
          </cell>
          <cell r="N259">
            <v>1.2884969182155201E-5</v>
          </cell>
          <cell r="O259">
            <v>5.79348439517132E-5</v>
          </cell>
          <cell r="P259">
            <v>1.22472244212369E-3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1.2492072436766E-5</v>
          </cell>
          <cell r="I260">
            <v>2.6590799166361598E-4</v>
          </cell>
          <cell r="J260">
            <v>8.5250480332199998E-4</v>
          </cell>
          <cell r="K260">
            <v>1.0352060591344401E-3</v>
          </cell>
          <cell r="L260">
            <v>1.04223884569593E-3</v>
          </cell>
          <cell r="M260">
            <v>1.04343227168448E-3</v>
          </cell>
          <cell r="N260">
            <v>1.04717683198984E-3</v>
          </cell>
          <cell r="O260">
            <v>8.0474955858805396E-4</v>
          </cell>
          <cell r="P260">
            <v>1.48982138718001E-3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6.5070003551126394</v>
          </cell>
          <cell r="F261">
            <v>7.3027687497980844</v>
          </cell>
          <cell r="G261">
            <v>8.1961046758515064</v>
          </cell>
          <cell r="H261">
            <v>7.3981444651245036</v>
          </cell>
          <cell r="I261">
            <v>7.4918667018723797</v>
          </cell>
          <cell r="J261">
            <v>7.6680477643846041</v>
          </cell>
          <cell r="K261">
            <v>7.8484539882732527</v>
          </cell>
          <cell r="L261">
            <v>8.0332935099904628</v>
          </cell>
          <cell r="M261">
            <v>8.0332942737107622</v>
          </cell>
          <cell r="N261">
            <v>8.0333016049548469</v>
          </cell>
          <cell r="O261">
            <v>8.0333033677903742</v>
          </cell>
          <cell r="P261">
            <v>8.0333808317745845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1689.2932886112001</v>
          </cell>
          <cell r="F262">
            <v>1895.8840577933199</v>
          </cell>
          <cell r="G262">
            <v>2127.8044976272599</v>
          </cell>
          <cell r="H262">
            <v>1920.6447074021401</v>
          </cell>
          <cell r="I262">
            <v>1944.9760946607</v>
          </cell>
          <cell r="J262">
            <v>1990.71475613909</v>
          </cell>
          <cell r="K262">
            <v>2037.55031885722</v>
          </cell>
          <cell r="L262">
            <v>2085.5368174689302</v>
          </cell>
          <cell r="M262">
            <v>2085.5370157396401</v>
          </cell>
          <cell r="N262">
            <v>2085.53891901623</v>
          </cell>
          <cell r="O262">
            <v>2085.5393766689199</v>
          </cell>
          <cell r="P262">
            <v>2085.5594872239299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18.203591472103458</v>
          </cell>
          <cell r="F263">
            <v>20.429785105531451</v>
          </cell>
          <cell r="G263">
            <v>22.928927776155795</v>
          </cell>
          <cell r="H263">
            <v>20.696602450454069</v>
          </cell>
          <cell r="I263">
            <v>20.958794123498887</v>
          </cell>
          <cell r="J263">
            <v>21.451667630809162</v>
          </cell>
          <cell r="K263">
            <v>21.956361194582133</v>
          </cell>
          <cell r="L263">
            <v>22.473457084794511</v>
          </cell>
          <cell r="M263">
            <v>22.473459221332337</v>
          </cell>
          <cell r="N263">
            <v>22.473479730778291</v>
          </cell>
          <cell r="O263">
            <v>22.473484662380567</v>
          </cell>
          <cell r="P263">
            <v>22.473701370947587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5.0219117922328997E-7</v>
          </cell>
          <cell r="G264">
            <v>1.08262726026584E-6</v>
          </cell>
          <cell r="H264">
            <v>5.4156950464946597E-2</v>
          </cell>
          <cell r="I264">
            <v>0.10443571754693499</v>
          </cell>
          <cell r="J264">
            <v>3.0523423934051799E-2</v>
          </cell>
          <cell r="K264">
            <v>7.8068960883556707E-2</v>
          </cell>
          <cell r="L264">
            <v>2.7757754235714201E-2</v>
          </cell>
          <cell r="M264">
            <v>1.92780660567222E-2</v>
          </cell>
          <cell r="N264">
            <v>3.9631466161465401E-2</v>
          </cell>
          <cell r="O264">
            <v>9.0719123907720398E-2</v>
          </cell>
          <cell r="P264">
            <v>4.4267684237006798E-2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0.30576713663018462</v>
          </cell>
          <cell r="F265">
            <v>0.30576247081311669</v>
          </cell>
          <cell r="G265">
            <v>0.30576127909879169</v>
          </cell>
          <cell r="H265">
            <v>0.27599278219306561</v>
          </cell>
          <cell r="I265">
            <v>0.279489789485036</v>
          </cell>
          <cell r="J265">
            <v>0.28606226930204731</v>
          </cell>
          <cell r="K265">
            <v>0.2927923482410974</v>
          </cell>
          <cell r="L265">
            <v>0.29968925996747725</v>
          </cell>
          <cell r="M265">
            <v>0.29968804710867225</v>
          </cell>
          <cell r="N265">
            <v>0.29969263735943119</v>
          </cell>
          <cell r="O265">
            <v>0.29969489687005912</v>
          </cell>
          <cell r="P265">
            <v>0.29971990947392735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0.43673201370263803</v>
          </cell>
          <cell r="F266">
            <v>0.55206670242491673</v>
          </cell>
          <cell r="G266">
            <v>1.021788987271971</v>
          </cell>
          <cell r="H266">
            <v>2.2897686210627399</v>
          </cell>
          <cell r="I266">
            <v>3.7770612307261167</v>
          </cell>
          <cell r="J266">
            <v>5.7993989661889493</v>
          </cell>
          <cell r="K266">
            <v>5.861628652067524</v>
          </cell>
          <cell r="L266">
            <v>5.8625305315664589</v>
          </cell>
          <cell r="M266">
            <v>6.2572092160692634</v>
          </cell>
          <cell r="N266">
            <v>6.5642765800720486</v>
          </cell>
          <cell r="O266">
            <v>6.5644861944723782</v>
          </cell>
          <cell r="P266">
            <v>6.8626974263859646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0.43673201370263803</v>
          </cell>
          <cell r="F267">
            <v>0.55206670242491673</v>
          </cell>
          <cell r="G267">
            <v>1.021788987271971</v>
          </cell>
          <cell r="H267">
            <v>2.2897686210627399</v>
          </cell>
          <cell r="I267">
            <v>3.7770612307261167</v>
          </cell>
          <cell r="J267">
            <v>5.7993989661889493</v>
          </cell>
          <cell r="K267">
            <v>5.861628652067524</v>
          </cell>
          <cell r="L267">
            <v>5.8625305315664589</v>
          </cell>
          <cell r="M267">
            <v>6.2572092160692634</v>
          </cell>
          <cell r="N267">
            <v>6.5642765800720486</v>
          </cell>
          <cell r="O267">
            <v>6.5644861944723782</v>
          </cell>
          <cell r="P267">
            <v>6.8626974263859646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3.4961883909333245</v>
          </cell>
          <cell r="F268">
            <v>1.8814874003021602</v>
          </cell>
          <cell r="G268">
            <v>3.4893207988272787</v>
          </cell>
          <cell r="H268">
            <v>5.0457447429100961</v>
          </cell>
          <cell r="I268">
            <v>5.4071820682781748</v>
          </cell>
          <cell r="J268">
            <v>5.7143758760066694</v>
          </cell>
          <cell r="K268">
            <v>5.6061825666638505</v>
          </cell>
          <cell r="L268">
            <v>4.4128394044569479</v>
          </cell>
          <cell r="M268">
            <v>1.6567459068483306</v>
          </cell>
          <cell r="N268">
            <v>1.5308146622508148</v>
          </cell>
          <cell r="O268">
            <v>1.3415267062065597</v>
          </cell>
          <cell r="P268">
            <v>0.94326463876113109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3.4961883909333245</v>
          </cell>
          <cell r="F269">
            <v>1.8814874003021602</v>
          </cell>
          <cell r="G269">
            <v>3.4893207988272787</v>
          </cell>
          <cell r="H269">
            <v>5.0457447429100961</v>
          </cell>
          <cell r="I269">
            <v>5.4071820682781748</v>
          </cell>
          <cell r="J269">
            <v>5.7143758760066694</v>
          </cell>
          <cell r="K269">
            <v>5.6061825666638505</v>
          </cell>
          <cell r="L269">
            <v>4.4128394044569479</v>
          </cell>
          <cell r="M269">
            <v>1.6567459068483306</v>
          </cell>
          <cell r="N269">
            <v>1.5308146622508148</v>
          </cell>
          <cell r="O269">
            <v>1.3415267062065597</v>
          </cell>
          <cell r="P269">
            <v>0.94326463876113109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1.2687110457563888</v>
          </cell>
          <cell r="F270">
            <v>1.1450092450718583</v>
          </cell>
          <cell r="G270">
            <v>0.98171291968415608</v>
          </cell>
          <cell r="H270">
            <v>0.75965350364017559</v>
          </cell>
          <cell r="I270">
            <v>0.58840467232459426</v>
          </cell>
          <cell r="J270">
            <v>0.45585643047067881</v>
          </cell>
          <cell r="K270">
            <v>0.35274613678554306</v>
          </cell>
          <cell r="L270">
            <v>0.27296526816816696</v>
          </cell>
          <cell r="M270">
            <v>0.21122038382240341</v>
          </cell>
          <cell r="N270">
            <v>0.16345590514493846</v>
          </cell>
          <cell r="O270">
            <v>0.12650306738713396</v>
          </cell>
          <cell r="P270">
            <v>9.8025601931390718E-2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1.812444351080555</v>
          </cell>
          <cell r="F271">
            <v>1.6357274929597978</v>
          </cell>
          <cell r="G271">
            <v>1.4024470281202239</v>
          </cell>
          <cell r="H271">
            <v>1.0852192909145373</v>
          </cell>
          <cell r="I271">
            <v>0.84057810332084881</v>
          </cell>
          <cell r="J271">
            <v>0.65122347210096998</v>
          </cell>
          <cell r="K271">
            <v>0.50392305255077607</v>
          </cell>
          <cell r="L271">
            <v>0.3899503830973815</v>
          </cell>
          <cell r="M271">
            <v>0.30174340546057626</v>
          </cell>
          <cell r="N271">
            <v>0.23350843592134052</v>
          </cell>
          <cell r="O271">
            <v>0.18071866769590569</v>
          </cell>
          <cell r="P271">
            <v>0.1400365741877011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0.16092459384742899</v>
          </cell>
          <cell r="F272">
            <v>2.07621565006343E-6</v>
          </cell>
          <cell r="G272">
            <v>1.8355762805067499E-6</v>
          </cell>
          <cell r="H272">
            <v>1.86574987221622E-6</v>
          </cell>
          <cell r="I272">
            <v>1.15004179513705E-5</v>
          </cell>
          <cell r="J272">
            <v>2.5441589969999099E-5</v>
          </cell>
          <cell r="K272">
            <v>4.4714714331800402E-2</v>
          </cell>
          <cell r="L272">
            <v>2.0832401987529099E-5</v>
          </cell>
          <cell r="M272">
            <v>1.1083861191622801E-5</v>
          </cell>
          <cell r="N272">
            <v>7.7787427407032596E-5</v>
          </cell>
          <cell r="O272">
            <v>1.6140791518480201E-2</v>
          </cell>
          <cell r="P272">
            <v>4.4501356308475701E-4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0.16092459384742899</v>
          </cell>
          <cell r="F273">
            <v>0.16092667006307901</v>
          </cell>
          <cell r="G273">
            <v>0.16092850563935901</v>
          </cell>
          <cell r="H273">
            <v>0.160930371389231</v>
          </cell>
          <cell r="I273">
            <v>0.160941871807183</v>
          </cell>
          <cell r="J273">
            <v>6.6805027657597396E-2</v>
          </cell>
          <cell r="K273">
            <v>4.4753255742142797E-2</v>
          </cell>
          <cell r="L273">
            <v>4.4772488741709297E-2</v>
          </cell>
          <cell r="M273">
            <v>4.47721923631548E-2</v>
          </cell>
          <cell r="N273">
            <v>4.4824418022386597E-2</v>
          </cell>
          <cell r="O273">
            <v>1.62504952090664E-2</v>
          </cell>
          <cell r="P273">
            <v>1.6674676370163701E-2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  <cell r="I274"/>
          <cell r="J274">
            <v>5.8303837873543214E-2</v>
          </cell>
          <cell r="K274">
            <v>1.9586591014176877</v>
          </cell>
          <cell r="L274">
            <v>3.0885992115920344</v>
          </cell>
          <cell r="M274">
            <v>9.9313835515490769</v>
          </cell>
          <cell r="N274">
            <v>11.746254570056871</v>
          </cell>
          <cell r="O274">
            <v>12.266935873684055</v>
          </cell>
          <cell r="P274">
            <v>11.335841597541839</v>
          </cell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  <cell r="I275"/>
          <cell r="J275">
            <v>5.5064346987076203</v>
          </cell>
          <cell r="K275">
            <v>176.894798154407</v>
          </cell>
          <cell r="L275">
            <v>278.28553682536199</v>
          </cell>
          <cell r="M275">
            <v>898.56450407995601</v>
          </cell>
          <cell r="N275">
            <v>1062.92758768353</v>
          </cell>
          <cell r="O275">
            <v>1110.0559116725401</v>
          </cell>
          <cell r="P275">
            <v>1026.7430950897999</v>
          </cell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  <cell r="I276"/>
          <cell r="J276">
            <v>9.7631820899071423E-2</v>
          </cell>
          <cell r="K276">
            <v>3.1364325913901969</v>
          </cell>
          <cell r="L276">
            <v>4.9341407238539414</v>
          </cell>
          <cell r="M276">
            <v>15.931994753190704</v>
          </cell>
          <cell r="N276">
            <v>18.846233824176078</v>
          </cell>
          <cell r="O276">
            <v>19.681842405541552</v>
          </cell>
          <cell r="P276">
            <v>18.204664806556682</v>
          </cell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  <cell r="I277"/>
          <cell r="J277">
            <v>6.3298925692975303E-3</v>
          </cell>
          <cell r="K277">
            <v>9.3597676710428096E-2</v>
          </cell>
          <cell r="L277">
            <v>0.1766972227434756</v>
          </cell>
          <cell r="M277">
            <v>0.58850113149732175</v>
          </cell>
          <cell r="N277">
            <v>0.69757561393698597</v>
          </cell>
          <cell r="O277">
            <v>0.73332315991552588</v>
          </cell>
          <cell r="P277">
            <v>0.71933395235498954</v>
          </cell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  <cell r="I278"/>
          <cell r="J278">
            <v>1.6430614771657599E-2</v>
          </cell>
          <cell r="K278">
            <v>0.16027067503298001</v>
          </cell>
          <cell r="L278">
            <v>0.27852398011422802</v>
          </cell>
          <cell r="M278">
            <v>0.24224960301587201</v>
          </cell>
          <cell r="N278">
            <v>4.7333824080491199E-4</v>
          </cell>
          <cell r="O278">
            <v>8.99471210133794E-2</v>
          </cell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  <cell r="I279"/>
          <cell r="J279">
            <v>6.3298925692975303E-3</v>
          </cell>
          <cell r="K279">
            <v>9.3597676710428096E-2</v>
          </cell>
          <cell r="L279">
            <v>0.1766972227434763</v>
          </cell>
          <cell r="M279">
            <v>0.58850113149732119</v>
          </cell>
          <cell r="N279">
            <v>0.69757561393698586</v>
          </cell>
          <cell r="O279">
            <v>0.7333231599155261</v>
          </cell>
          <cell r="P279">
            <v>0.71933395235498976</v>
          </cell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1523.80759817481</v>
          </cell>
          <cell r="F280">
            <v>1431.12330798007</v>
          </cell>
          <cell r="G280">
            <v>1525.8216796038</v>
          </cell>
          <cell r="H280">
            <v>1853.28369132587</v>
          </cell>
          <cell r="I280">
            <v>2148.7847434509099</v>
          </cell>
          <cell r="J280">
            <v>2168.48924853892</v>
          </cell>
          <cell r="K280">
            <v>2061.2251927980301</v>
          </cell>
          <cell r="L280">
            <v>1785.6903172454399</v>
          </cell>
          <cell r="M280">
            <v>1709.6037592283899</v>
          </cell>
          <cell r="N280">
            <v>1687.1556828087801</v>
          </cell>
          <cell r="O280">
            <v>1673.1020178747301</v>
          </cell>
          <cell r="P280">
            <v>1615.7818911982799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27.234037282770934</v>
          </cell>
          <cell r="F281">
            <v>28.488460542161839</v>
          </cell>
          <cell r="G281">
            <v>27.004164932126823</v>
          </cell>
          <cell r="H281">
            <v>32.756516778306754</v>
          </cell>
          <cell r="I281">
            <v>37.979206515500259</v>
          </cell>
          <cell r="J281">
            <v>38.327470191635093</v>
          </cell>
          <cell r="K281">
            <v>36.431701658630182</v>
          </cell>
          <cell r="L281">
            <v>31.561847830792356</v>
          </cell>
          <cell r="M281">
            <v>30.217112565232586</v>
          </cell>
          <cell r="N281">
            <v>29.820269797225478</v>
          </cell>
          <cell r="O281">
            <v>29.571852750997518</v>
          </cell>
          <cell r="P281">
            <v>28.559998413336963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2.9301284469015147E-3</v>
          </cell>
          <cell r="I282">
            <v>6.8407935509847521E-3</v>
          </cell>
          <cell r="J282">
            <v>7.2303911440968144E-3</v>
          </cell>
          <cell r="K282">
            <v>6.7182861055240959E-3</v>
          </cell>
          <cell r="L282">
            <v>2.1994950857953478E-2</v>
          </cell>
          <cell r="M282">
            <v>1.9229804254743833E-2</v>
          </cell>
          <cell r="N282">
            <v>6.4852142550963859E-2</v>
          </cell>
          <cell r="O282">
            <v>7.8129081142264398E-2</v>
          </cell>
          <cell r="P282">
            <v>8.8556354928842881E-2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27.017865215865491</v>
          </cell>
          <cell r="F283">
            <v>25.37452673723525</v>
          </cell>
          <cell r="G283">
            <v>27.053575879499931</v>
          </cell>
          <cell r="H283">
            <v>32.859639917125364</v>
          </cell>
          <cell r="I283">
            <v>38.099020273952284</v>
          </cell>
          <cell r="J283">
            <v>38.448390931541049</v>
          </cell>
          <cell r="K283">
            <v>36.546545971596359</v>
          </cell>
          <cell r="L283">
            <v>31.661175837685111</v>
          </cell>
          <cell r="M283">
            <v>30.312123390574264</v>
          </cell>
          <cell r="N283">
            <v>29.914107851219448</v>
          </cell>
          <cell r="O283">
            <v>29.664929394942064</v>
          </cell>
          <cell r="P283">
            <v>28.648615092168118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0.30317445587102171</v>
          </cell>
          <cell r="F284">
            <v>3.2049435990083044</v>
          </cell>
          <cell r="G284">
            <v>3.685708687834386E-2</v>
          </cell>
          <cell r="H284">
            <v>1.5545805470306823E-3</v>
          </cell>
          <cell r="I284">
            <v>1.5599746209692916E-3</v>
          </cell>
          <cell r="J284">
            <v>1.5683801469385532E-3</v>
          </cell>
          <cell r="K284">
            <v>1.5752600814476559E-3</v>
          </cell>
          <cell r="L284">
            <v>1.5958436707643932E-3</v>
          </cell>
          <cell r="M284">
            <v>1.600119870491683E-3</v>
          </cell>
          <cell r="N284">
            <v>1.6554676176578432E-3</v>
          </cell>
          <cell r="O284">
            <v>1.6750514164212147E-3</v>
          </cell>
          <cell r="P284">
            <v>2.9298924246142295E-3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2.927656404619726E-3</v>
          </cell>
          <cell r="I285">
            <v>6.8376549194776011E-3</v>
          </cell>
          <cell r="J285">
            <v>7.2234730288927244E-3</v>
          </cell>
          <cell r="K285">
            <v>6.7113679903199573E-3</v>
          </cell>
          <cell r="L285">
            <v>2.198407953406176E-2</v>
          </cell>
          <cell r="M285">
            <v>1.9222886139539857E-2</v>
          </cell>
          <cell r="N285">
            <v>6.4848189342275528E-2</v>
          </cell>
          <cell r="O285">
            <v>7.8125127933576372E-2</v>
          </cell>
          <cell r="P285">
            <v>8.8534612281059341E-2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4.6344987084953899E-7</v>
          </cell>
          <cell r="F286">
            <v>3.9163781466189901E-7</v>
          </cell>
          <cell r="G286">
            <v>5.36299458252691E-7</v>
          </cell>
          <cell r="H286">
            <v>6.3747841931317296E-7</v>
          </cell>
          <cell r="I286">
            <v>1.09440581703146E-6</v>
          </cell>
          <cell r="J286">
            <v>1.88351662576139E-6</v>
          </cell>
          <cell r="K286">
            <v>2.9428141171085302E-6</v>
          </cell>
          <cell r="L286">
            <v>1.2579807391234701</v>
          </cell>
          <cell r="M286">
            <v>0.38683430838421301</v>
          </cell>
          <cell r="N286">
            <v>2.91385888848059E-5</v>
          </cell>
          <cell r="O286">
            <v>7.3718827298240699E-6</v>
          </cell>
          <cell r="P286">
            <v>6.0586793002795197E-5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2.2350526650750111</v>
          </cell>
          <cell r="F287">
            <v>2.2350530567128257</v>
          </cell>
          <cell r="G287">
            <v>2.2350535930122839</v>
          </cell>
          <cell r="H287">
            <v>2.2350542304907033</v>
          </cell>
          <cell r="I287">
            <v>2.2350553248965204</v>
          </cell>
          <cell r="J287">
            <v>2.2350572084131461</v>
          </cell>
          <cell r="K287">
            <v>2.235060151227263</v>
          </cell>
          <cell r="L287">
            <v>2.0214763463150058</v>
          </cell>
          <cell r="M287">
            <v>1.6448229971098101</v>
          </cell>
          <cell r="N287">
            <v>1.6448516014527601</v>
          </cell>
          <cell r="O287">
            <v>1.64485800909529</v>
          </cell>
          <cell r="P287">
            <v>1.64491806550886</v>
          </cell>
        </row>
        <row r="288">
          <cell r="B288" t="str">
            <v>RHES-CHPWOD</v>
          </cell>
          <cell r="C288" t="str">
            <v>VAR_fout</v>
          </cell>
          <cell r="D288" t="str">
            <v>RHES_KEV_WOD_ELC_CHP</v>
          </cell>
          <cell r="E288"/>
          <cell r="F288"/>
          <cell r="G288"/>
          <cell r="H288">
            <v>1.2216564364245812E-3</v>
          </cell>
          <cell r="I288">
            <v>2.32561420065438E-3</v>
          </cell>
          <cell r="J288">
            <v>2.4077442462533622E-3</v>
          </cell>
          <cell r="K288">
            <v>2.3025089489387058E-3</v>
          </cell>
          <cell r="L288">
            <v>3.8790851739287273E-3</v>
          </cell>
          <cell r="M288">
            <v>3.5153269920935835E-3</v>
          </cell>
          <cell r="N288">
            <v>4.4942822749652941E-3</v>
          </cell>
          <cell r="O288">
            <v>5.0500252919535409E-3</v>
          </cell>
          <cell r="P288">
            <v>1.0059075190076346E-2</v>
          </cell>
        </row>
        <row r="289">
          <cell r="B289" t="str">
            <v>RHES-CHPWOD</v>
          </cell>
          <cell r="C289" t="str">
            <v>VAR_fout</v>
          </cell>
          <cell r="D289" t="str">
            <v>RHES_LTH_CHPWOD</v>
          </cell>
          <cell r="E289"/>
          <cell r="F289"/>
          <cell r="G289"/>
          <cell r="H289">
            <v>3.2979444055427328E-3</v>
          </cell>
          <cell r="I289">
            <v>6.1484393525232045E-3</v>
          </cell>
          <cell r="J289">
            <v>6.2312792676426912E-3</v>
          </cell>
          <cell r="K289">
            <v>5.8406959819277534E-3</v>
          </cell>
          <cell r="L289">
            <v>9.6407540297480249E-3</v>
          </cell>
          <cell r="M289">
            <v>8.7366998519870353E-3</v>
          </cell>
          <cell r="N289">
            <v>1.116971347894225E-2</v>
          </cell>
          <cell r="O289">
            <v>1.2550910717544635E-2</v>
          </cell>
          <cell r="P289">
            <v>2.499998461648853E-2</v>
          </cell>
        </row>
        <row r="290">
          <cell r="B290" t="str">
            <v>RHES-CHPWOD</v>
          </cell>
          <cell r="C290" t="str">
            <v>VAR_fin</v>
          </cell>
          <cell r="D290" t="str">
            <v>RWOD</v>
          </cell>
          <cell r="E290"/>
          <cell r="F290"/>
          <cell r="G290"/>
          <cell r="H290">
            <v>6.5538432035288146E-3</v>
          </cell>
          <cell r="I290">
            <v>1.1340654852705608E-2</v>
          </cell>
          <cell r="J290">
            <v>1.1478823804141841E-2</v>
          </cell>
          <cell r="K290">
            <v>1.0999288383333068E-2</v>
          </cell>
          <cell r="L290">
            <v>1.9322421564051638E-2</v>
          </cell>
          <cell r="M290">
            <v>1.6036960555348773E-2</v>
          </cell>
          <cell r="N290">
            <v>2.2234868620120495E-2</v>
          </cell>
          <cell r="O290">
            <v>2.3528954681232821E-2</v>
          </cell>
          <cell r="P290">
            <v>4.8611216443736817E-2</v>
          </cell>
        </row>
        <row r="291">
          <cell r="B291" t="str">
            <v>RHES-CHPWOD</v>
          </cell>
          <cell r="C291" t="str">
            <v>VAR_ncap</v>
          </cell>
          <cell r="D291" t="str">
            <v>-</v>
          </cell>
          <cell r="E291"/>
          <cell r="F291"/>
          <cell r="G291"/>
          <cell r="H291">
            <v>1.08650946777223E-4</v>
          </cell>
          <cell r="I291">
            <v>9.8258068209822495E-5</v>
          </cell>
          <cell r="J291">
            <v>2.8093883352424001E-5</v>
          </cell>
          <cell r="K291">
            <v>7.8575947452586004E-5</v>
          </cell>
          <cell r="L291">
            <v>2.3860417847100201E-4</v>
          </cell>
          <cell r="M291">
            <v>1.84467904953389E-6</v>
          </cell>
          <cell r="N291">
            <v>1.59608776552387E-4</v>
          </cell>
          <cell r="O291">
            <v>2.46328102312152E-4</v>
          </cell>
          <cell r="P291">
            <v>4.8903789834338601E-4</v>
          </cell>
        </row>
        <row r="292">
          <cell r="B292" t="str">
            <v>RHES-CHPWOD</v>
          </cell>
          <cell r="C292" t="str">
            <v>VAR_cap</v>
          </cell>
          <cell r="D292" t="str">
            <v>-</v>
          </cell>
          <cell r="E292"/>
          <cell r="F292"/>
          <cell r="G292"/>
          <cell r="H292">
            <v>1.08650946777223E-4</v>
          </cell>
          <cell r="I292">
            <v>2.0687044390171666E-4</v>
          </cell>
          <cell r="J292">
            <v>2.1416117955431251E-4</v>
          </cell>
          <cell r="K292">
            <v>2.0477179068270981E-4</v>
          </cell>
          <cell r="L292">
            <v>3.4503703841166564E-4</v>
          </cell>
          <cell r="M292">
            <v>3.1259180538570428E-4</v>
          </cell>
          <cell r="N292">
            <v>3.9976696980431294E-4</v>
          </cell>
          <cell r="O292">
            <v>4.4904238953031293E-4</v>
          </cell>
          <cell r="P292">
            <v>8.9464373331576042E-4</v>
          </cell>
        </row>
        <row r="293">
          <cell r="B293" t="str">
            <v>G-INTC-RES</v>
          </cell>
          <cell r="C293" t="str">
            <v>VAR_fout</v>
          </cell>
          <cell r="D293" t="str">
            <v>RHNS_ELC</v>
          </cell>
          <cell r="E293">
            <v>12.116186674874145</v>
          </cell>
          <cell r="F293">
            <v>15.36899795984182</v>
          </cell>
          <cell r="G293">
            <v>14.951372838816898</v>
          </cell>
          <cell r="H293">
            <v>14.944121065387705</v>
          </cell>
          <cell r="I293">
            <v>16.951863016122335</v>
          </cell>
          <cell r="J293">
            <v>16.937706371964733</v>
          </cell>
          <cell r="K293">
            <v>17.878727926189885</v>
          </cell>
          <cell r="L293">
            <v>18.958908148373791</v>
          </cell>
          <cell r="M293">
            <v>18.861556252793484</v>
          </cell>
          <cell r="N293">
            <v>20.567116386366312</v>
          </cell>
          <cell r="O293">
            <v>20.163852275800433</v>
          </cell>
          <cell r="P293">
            <v>21.73430837598989</v>
          </cell>
        </row>
        <row r="294">
          <cell r="B294" t="str">
            <v>G-INTC-RES</v>
          </cell>
          <cell r="C294" t="str">
            <v>VAR_fout</v>
          </cell>
          <cell r="D294" t="str">
            <v>ELC35</v>
          </cell>
          <cell r="E294">
            <v>46.540441086318488</v>
          </cell>
          <cell r="F294">
            <v>8.8599840616449994E-3</v>
          </cell>
          <cell r="G294">
            <v>1.2045355410548832E-2</v>
          </cell>
          <cell r="H294">
            <v>4.4398006382383509E-3</v>
          </cell>
          <cell r="I294">
            <v>9.3317628175641262E-3</v>
          </cell>
          <cell r="J294">
            <v>8.7003978449442659E-3</v>
          </cell>
          <cell r="K294">
            <v>8.5082965013027426E-3</v>
          </cell>
          <cell r="L294">
            <v>2.1025899759424933E-2</v>
          </cell>
          <cell r="M294">
            <v>1.0608436829479284E-2</v>
          </cell>
          <cell r="N294">
            <v>2.1492819701754987E-2</v>
          </cell>
          <cell r="O294">
            <v>1.640421962458059E-2</v>
          </cell>
          <cell r="P294">
            <v>3.6075969490181811E-2</v>
          </cell>
        </row>
        <row r="295">
          <cell r="B295" t="str">
            <v>G-INTC-RES</v>
          </cell>
          <cell r="C295" t="str">
            <v>VAR_fout</v>
          </cell>
          <cell r="D295" t="str">
            <v>RHES_ELC</v>
          </cell>
          <cell r="E295">
            <v>22.287356359450651</v>
          </cell>
          <cell r="F295">
            <v>18.967131910142911</v>
          </cell>
          <cell r="G295">
            <v>18.070936445128748</v>
          </cell>
          <cell r="H295">
            <v>16.072233171930847</v>
          </cell>
          <cell r="I295">
            <v>18.310148253221392</v>
          </cell>
          <cell r="J295">
            <v>17.290033447933087</v>
          </cell>
          <cell r="K295">
            <v>17.652992392423908</v>
          </cell>
          <cell r="L295">
            <v>17.627107745749093</v>
          </cell>
          <cell r="M295">
            <v>17.937169674328775</v>
          </cell>
          <cell r="N295">
            <v>18.727556016728357</v>
          </cell>
          <cell r="O295">
            <v>18.138444388754436</v>
          </cell>
          <cell r="P295">
            <v>19.714520260042441</v>
          </cell>
        </row>
        <row r="296">
          <cell r="B296" t="str">
            <v>G-INTC-RES</v>
          </cell>
          <cell r="C296" t="str">
            <v>VAR_fout</v>
          </cell>
          <cell r="D296" t="str">
            <v>RHNM_ELC</v>
          </cell>
          <cell r="E296">
            <v>12.899848910881451</v>
          </cell>
          <cell r="F296">
            <v>13.92161400325263</v>
          </cell>
          <cell r="G296">
            <v>14.591548400491886</v>
          </cell>
          <cell r="H296">
            <v>14.171270995791851</v>
          </cell>
          <cell r="I296">
            <v>16.022397532998259</v>
          </cell>
          <cell r="J296">
            <v>15.869725154239662</v>
          </cell>
          <cell r="K296">
            <v>16.621210381617896</v>
          </cell>
          <cell r="L296">
            <v>16.97864348878305</v>
          </cell>
          <cell r="M296">
            <v>17.646122833157136</v>
          </cell>
          <cell r="N296">
            <v>18.563450196965928</v>
          </cell>
          <cell r="O296">
            <v>18.417637163794861</v>
          </cell>
          <cell r="P296">
            <v>20.192964680825096</v>
          </cell>
        </row>
        <row r="297">
          <cell r="B297" t="str">
            <v>G-INTC-RES</v>
          </cell>
          <cell r="C297" t="str">
            <v>VAR_fout</v>
          </cell>
          <cell r="D297" t="str">
            <v>RHEM_ELC</v>
          </cell>
          <cell r="E297">
            <v>23.297572997300264</v>
          </cell>
          <cell r="F297">
            <v>19.778880631141529</v>
          </cell>
          <cell r="G297">
            <v>19.134766978518879</v>
          </cell>
          <cell r="H297">
            <v>17.386344214272768</v>
          </cell>
          <cell r="I297">
            <v>19.182543315362665</v>
          </cell>
          <cell r="J297">
            <v>19.001196613078886</v>
          </cell>
          <cell r="K297">
            <v>19.486636446345489</v>
          </cell>
          <cell r="L297">
            <v>19.549848747728298</v>
          </cell>
          <cell r="M297">
            <v>19.530736132250766</v>
          </cell>
          <cell r="N297">
            <v>20.452923763703438</v>
          </cell>
          <cell r="O297">
            <v>20.229332436872266</v>
          </cell>
          <cell r="P297">
            <v>21.839627897006924</v>
          </cell>
        </row>
        <row r="298">
          <cell r="B298" t="str">
            <v>G-INTC-RES</v>
          </cell>
          <cell r="C298" t="str">
            <v>VAR_fin</v>
          </cell>
          <cell r="D298" t="str">
            <v>ELC5</v>
          </cell>
          <cell r="E298">
            <v>117.14136034564962</v>
          </cell>
          <cell r="F298">
            <v>68.045484488440508</v>
          </cell>
          <cell r="G298">
            <v>66.760670018367009</v>
          </cell>
          <cell r="H298">
            <v>62.578409248021394</v>
          </cell>
          <cell r="I298">
            <v>70.476283880522217</v>
          </cell>
          <cell r="J298">
            <v>69.107361985061289</v>
          </cell>
          <cell r="K298">
            <v>71.648075443078511</v>
          </cell>
          <cell r="L298">
            <v>73.135534030393671</v>
          </cell>
          <cell r="M298">
            <v>73.986193329359622</v>
          </cell>
          <cell r="N298">
            <v>78.332539183465812</v>
          </cell>
          <cell r="O298">
            <v>76.965670484846598</v>
          </cell>
          <cell r="P298">
            <v>83.51749718335455</v>
          </cell>
        </row>
        <row r="299">
          <cell r="B299" t="str">
            <v>G-INTC-RES</v>
          </cell>
          <cell r="C299" t="str">
            <v>VAR_ncap</v>
          </cell>
          <cell r="D299" t="str">
            <v>-</v>
          </cell>
          <cell r="E299">
            <v>6.5267854411524895E-8</v>
          </cell>
          <cell r="F299">
            <v>6.96731697361308E-8</v>
          </cell>
          <cell r="G299">
            <v>7.7611867906205902E-8</v>
          </cell>
          <cell r="H299">
            <v>1.07300113892559E-7</v>
          </cell>
          <cell r="I299">
            <v>1.9917706084886401E-7</v>
          </cell>
          <cell r="J299">
            <v>2.3937919180490798E-7</v>
          </cell>
          <cell r="K299">
            <v>3.0752775905793798E-7</v>
          </cell>
          <cell r="L299">
            <v>4.3679261081537898E-7</v>
          </cell>
          <cell r="M299">
            <v>5.3747495545143101E-7</v>
          </cell>
          <cell r="N299">
            <v>1.01424566424287E-6</v>
          </cell>
          <cell r="O299">
            <v>2.00855040954267E-6</v>
          </cell>
        </row>
        <row r="300">
          <cell r="B300" t="str">
            <v>G-INTC-RES</v>
          </cell>
          <cell r="C300" t="str">
            <v>VAR_cap</v>
          </cell>
          <cell r="D300" t="str">
            <v>-</v>
          </cell>
          <cell r="E300">
            <v>4.3300925142827298</v>
          </cell>
          <cell r="F300">
            <v>4.3300925355037352</v>
          </cell>
          <cell r="G300">
            <v>4.3300926492237544</v>
          </cell>
          <cell r="H300">
            <v>4.3300927858710008</v>
          </cell>
          <cell r="I300">
            <v>4.3300928821011322</v>
          </cell>
          <cell r="J300">
            <v>4.3300931255336046</v>
          </cell>
          <cell r="K300">
            <v>4.3300934207632231</v>
          </cell>
          <cell r="L300">
            <v>4.3300935802197476</v>
          </cell>
          <cell r="M300">
            <v>4.3300943127253495</v>
          </cell>
          <cell r="N300">
            <v>4.3300947987358001</v>
          </cell>
          <cell r="O300">
            <v>4.3300965358279138</v>
          </cell>
          <cell r="P300">
            <v>4.3300975772833876</v>
          </cell>
        </row>
        <row r="301">
          <cell r="B301" t="str">
            <v>SCOM-CHPNGA</v>
          </cell>
          <cell r="C301" t="str">
            <v>VAR_fout</v>
          </cell>
          <cell r="D301" t="str">
            <v>CO2_S</v>
          </cell>
          <cell r="E301">
            <v>95.053382093033093</v>
          </cell>
          <cell r="F301">
            <v>98.061338729898495</v>
          </cell>
          <cell r="G301">
            <v>82.990246359351104</v>
          </cell>
          <cell r="H301">
            <v>355.37862641716902</v>
          </cell>
          <cell r="I301">
            <v>631.66715110056202</v>
          </cell>
          <cell r="J301">
            <v>642.37389255065295</v>
          </cell>
          <cell r="K301">
            <v>632.93801913579603</v>
          </cell>
          <cell r="L301">
            <v>451.163602067493</v>
          </cell>
          <cell r="M301">
            <v>408.62934217602799</v>
          </cell>
          <cell r="N301">
            <v>415.88256318697597</v>
          </cell>
          <cell r="O301">
            <v>429.16942705920002</v>
          </cell>
          <cell r="P301">
            <v>431.17182331247301</v>
          </cell>
        </row>
        <row r="302">
          <cell r="B302" t="str">
            <v>SCOM-CHPNGA</v>
          </cell>
          <cell r="C302" t="str">
            <v>VAR_fout</v>
          </cell>
          <cell r="D302" t="str">
            <v>SCOM_NKEV_GAS_ELC_CHP</v>
          </cell>
          <cell r="E302">
            <v>0.59442554608648346</v>
          </cell>
          <cell r="F302">
            <v>0.62590605449614423</v>
          </cell>
          <cell r="G302">
            <v>0.52814762837062768</v>
          </cell>
          <cell r="H302">
            <v>2.2627120074102214</v>
          </cell>
          <cell r="I302">
            <v>4.0166497258750296</v>
          </cell>
          <cell r="J302">
            <v>4.0681045949552228</v>
          </cell>
          <cell r="K302">
            <v>4.0089341489376045</v>
          </cell>
          <cell r="L302">
            <v>2.8579199417717298</v>
          </cell>
          <cell r="M302">
            <v>2.5910118381553073</v>
          </cell>
          <cell r="N302">
            <v>2.6374141661859594</v>
          </cell>
          <cell r="O302">
            <v>2.7224045154262329</v>
          </cell>
          <cell r="P302">
            <v>2.7320452119380825</v>
          </cell>
        </row>
        <row r="303">
          <cell r="B303" t="str">
            <v>SCOM-CHPNGA</v>
          </cell>
          <cell r="C303" t="str">
            <v>VAR_fout</v>
          </cell>
          <cell r="D303" t="str">
            <v>SCOM_LTH_CHPNGA</v>
          </cell>
          <cell r="E303">
            <v>0.69260850078002356</v>
          </cell>
          <cell r="F303">
            <v>0.75024576888198757</v>
          </cell>
          <cell r="G303">
            <v>0.65959281409041359</v>
          </cell>
          <cell r="H303">
            <v>3.0152592916907737</v>
          </cell>
          <cell r="I303">
            <v>5.6887537321474424</v>
          </cell>
          <cell r="J303">
            <v>6.1021568924328387</v>
          </cell>
          <cell r="K303">
            <v>6.0134012234064054</v>
          </cell>
          <cell r="L303">
            <v>4.2868799126575965</v>
          </cell>
          <cell r="M303">
            <v>3.886517757232963</v>
          </cell>
          <cell r="N303">
            <v>3.9561212492789393</v>
          </cell>
          <cell r="O303">
            <v>4.0836067731393486</v>
          </cell>
          <cell r="P303">
            <v>4.0980678179071255</v>
          </cell>
        </row>
        <row r="304">
          <cell r="B304" t="str">
            <v>SCOM-CHPNGA</v>
          </cell>
          <cell r="C304" t="str">
            <v>VAR_fin</v>
          </cell>
          <cell r="D304" t="str">
            <v>SNGA</v>
          </cell>
          <cell r="E304">
            <v>1.6853436541317932</v>
          </cell>
          <cell r="F304">
            <v>1.7386762186152214</v>
          </cell>
          <cell r="G304">
            <v>1.471458268782821</v>
          </cell>
          <cell r="H304">
            <v>6.3010394754817254</v>
          </cell>
          <cell r="I304">
            <v>11.199772182634065</v>
          </cell>
          <cell r="J304">
            <v>11.389608023947766</v>
          </cell>
          <cell r="K304">
            <v>11.222305303826161</v>
          </cell>
          <cell r="L304">
            <v>7.9993546465867489</v>
          </cell>
          <cell r="M304">
            <v>7.2452011024118397</v>
          </cell>
          <cell r="N304">
            <v>7.3738043118258103</v>
          </cell>
          <cell r="O304">
            <v>7.6093870045957512</v>
          </cell>
          <cell r="P304">
            <v>7.6448904842637031</v>
          </cell>
        </row>
        <row r="305">
          <cell r="B305" t="str">
            <v>SCOM-CHPNGA</v>
          </cell>
          <cell r="C305" t="str">
            <v>VAR_ncap</v>
          </cell>
          <cell r="D305" t="str">
            <v>-</v>
          </cell>
          <cell r="E305"/>
          <cell r="F305">
            <v>2.7175293700871399E-2</v>
          </cell>
          <cell r="G305">
            <v>1.12950571744E-5</v>
          </cell>
          <cell r="H305">
            <v>0.116908169375027</v>
          </cell>
          <cell r="I305">
            <v>0.13277969532652001</v>
          </cell>
          <cell r="J305">
            <v>2.7752531178168199E-2</v>
          </cell>
          <cell r="K305">
            <v>5.6685978833469E-2</v>
          </cell>
          <cell r="L305">
            <v>1.08898980187393E-4</v>
          </cell>
          <cell r="M305">
            <v>7.5872949445937199E-2</v>
          </cell>
          <cell r="N305">
            <v>6.7738526205033803E-2</v>
          </cell>
          <cell r="O305">
            <v>6.3055494811561599E-2</v>
          </cell>
          <cell r="P305">
            <v>7.9947418705633602E-4</v>
          </cell>
        </row>
        <row r="306">
          <cell r="B306" t="str">
            <v>SCOM-CHPNGA</v>
          </cell>
          <cell r="C306" t="str">
            <v>VAR_cap</v>
          </cell>
          <cell r="D306" t="str">
            <v>-</v>
          </cell>
          <cell r="E306">
            <v>6.5199375351995312E-2</v>
          </cell>
          <cell r="F306">
            <v>4.7879250694341798E-2</v>
          </cell>
          <cell r="G306">
            <v>3.998373569110443E-2</v>
          </cell>
          <cell r="H306">
            <v>0.15512707464576808</v>
          </cell>
          <cell r="I306">
            <v>0.27892106685177176</v>
          </cell>
          <cell r="J306">
            <v>0.29415532602502276</v>
          </cell>
          <cell r="K306">
            <v>0.29706488053149882</v>
          </cell>
          <cell r="L306">
            <v>0.21732472836690467</v>
          </cell>
          <cell r="M306">
            <v>0.19704708559915449</v>
          </cell>
          <cell r="N306">
            <v>0.20040342059073021</v>
          </cell>
          <cell r="O306">
            <v>0.20677306849676952</v>
          </cell>
          <cell r="P306">
            <v>0.20746237937799256</v>
          </cell>
        </row>
        <row r="307">
          <cell r="B307" t="str">
            <v>D-IPLT</v>
          </cell>
          <cell r="C307" t="str">
            <v>VAR_fout</v>
          </cell>
          <cell r="D307" t="str">
            <v>IPLT</v>
          </cell>
          <cell r="E307">
            <v>0.62579176117374447</v>
          </cell>
          <cell r="F307">
            <v>0.73757449324975821</v>
          </cell>
          <cell r="G307">
            <v>0.73633348610557414</v>
          </cell>
          <cell r="H307">
            <v>0.73428153701770216</v>
          </cell>
          <cell r="I307">
            <v>0.734379600916927</v>
          </cell>
          <cell r="J307">
            <v>0.73235729435022212</v>
          </cell>
          <cell r="K307">
            <v>0.73035541668137416</v>
          </cell>
          <cell r="L307">
            <v>0.72838218187072801</v>
          </cell>
          <cell r="M307">
            <v>0.72840284136340272</v>
          </cell>
          <cell r="N307">
            <v>0.72852319185062098</v>
          </cell>
          <cell r="O307">
            <v>0.7286263833098805</v>
          </cell>
          <cell r="P307">
            <v>0.72934008597969058</v>
          </cell>
        </row>
        <row r="308">
          <cell r="B308" t="str">
            <v>D-IPLT</v>
          </cell>
          <cell r="C308" t="str">
            <v>VAR_fin</v>
          </cell>
          <cell r="D308" t="str">
            <v>PLT</v>
          </cell>
          <cell r="E308">
            <v>0.62579176117374447</v>
          </cell>
          <cell r="F308">
            <v>0.73757449324975821</v>
          </cell>
          <cell r="G308">
            <v>0.73633348610557414</v>
          </cell>
          <cell r="H308">
            <v>0.73428153701770216</v>
          </cell>
          <cell r="I308">
            <v>0.734379600916927</v>
          </cell>
          <cell r="J308">
            <v>0.73235729435022212</v>
          </cell>
          <cell r="K308">
            <v>0.73035541668137416</v>
          </cell>
          <cell r="L308">
            <v>0.72838218187072801</v>
          </cell>
          <cell r="M308">
            <v>0.72840284136340272</v>
          </cell>
          <cell r="N308">
            <v>0.72852319185062098</v>
          </cell>
          <cell r="O308">
            <v>0.7286263833098805</v>
          </cell>
          <cell r="P308">
            <v>0.72934008597969058</v>
          </cell>
        </row>
        <row r="309">
          <cell r="B309" t="str">
            <v>LTH-STG</v>
          </cell>
          <cell r="C309" t="str">
            <v>VAR_fout</v>
          </cell>
          <cell r="D309" t="str">
            <v>AUX_LTH-STG_OUT</v>
          </cell>
          <cell r="E309">
            <v>1.2234932221690835E-3</v>
          </cell>
          <cell r="F309">
            <v>4.4304806493453548E-4</v>
          </cell>
          <cell r="G309">
            <v>8.5642941543337889E-3</v>
          </cell>
          <cell r="H309">
            <v>3.1454856317651367E-3</v>
          </cell>
          <cell r="I309">
            <v>3.771741011837661E-3</v>
          </cell>
          <cell r="J309">
            <v>5.9254026214798751E-3</v>
          </cell>
          <cell r="K309">
            <v>5.9368992227899781E-3</v>
          </cell>
          <cell r="L309">
            <v>8.100047772161148E-2</v>
          </cell>
          <cell r="M309">
            <v>0.14055356824937013</v>
          </cell>
          <cell r="N309">
            <v>0.20038797893727031</v>
          </cell>
          <cell r="O309">
            <v>0.27706292796449011</v>
          </cell>
          <cell r="P309">
            <v>8.7884609632918387E-2</v>
          </cell>
        </row>
        <row r="310">
          <cell r="B310" t="str">
            <v>LTH-STG</v>
          </cell>
          <cell r="C310" t="str">
            <v>VAR_fout</v>
          </cell>
          <cell r="D310" t="str">
            <v>LTH</v>
          </cell>
          <cell r="E310">
            <v>1.2234932221690806E-3</v>
          </cell>
          <cell r="F310">
            <v>4.4334343031115792E-4</v>
          </cell>
          <cell r="G310">
            <v>8.5732152940778787E-3</v>
          </cell>
          <cell r="H310">
            <v>3.1454856317651367E-3</v>
          </cell>
          <cell r="I310">
            <v>3.7752076855617723E-3</v>
          </cell>
          <cell r="J310">
            <v>5.925402621479856E-3</v>
          </cell>
          <cell r="K310">
            <v>5.9417496306517145E-3</v>
          </cell>
          <cell r="L310">
            <v>8.1000477721611452E-2</v>
          </cell>
          <cell r="M310">
            <v>0.14055356824937007</v>
          </cell>
          <cell r="N310">
            <v>0.20038797893727009</v>
          </cell>
          <cell r="O310">
            <v>0.27706292796448984</v>
          </cell>
          <cell r="P310">
            <v>8.7884609632918317E-2</v>
          </cell>
        </row>
        <row r="311">
          <cell r="B311" t="str">
            <v>LTH-STG</v>
          </cell>
          <cell r="C311" t="str">
            <v>VAR_fin</v>
          </cell>
          <cell r="D311" t="str">
            <v>AUX_LTH-STG_IN</v>
          </cell>
          <cell r="E311">
            <v>1.6273710875493322E-3</v>
          </cell>
          <cell r="F311">
            <v>5.7770506060059743E-4</v>
          </cell>
          <cell r="G311">
            <v>1.1063748923267955E-2</v>
          </cell>
          <cell r="H311">
            <v>3.9345336914223842E-3</v>
          </cell>
          <cell r="I311">
            <v>4.5758034195465085E-3</v>
          </cell>
          <cell r="J311">
            <v>6.9740268141391566E-3</v>
          </cell>
          <cell r="K311">
            <v>6.7935359129749984E-3</v>
          </cell>
          <cell r="L311">
            <v>9.0006419435572416E-2</v>
          </cell>
          <cell r="M311">
            <v>0.15617358599996362</v>
          </cell>
          <cell r="N311">
            <v>0.22265915738482212</v>
          </cell>
          <cell r="O311">
            <v>0.3078511156166378</v>
          </cell>
          <cell r="P311">
            <v>9.7653766543023643E-2</v>
          </cell>
        </row>
        <row r="312">
          <cell r="B312" t="str">
            <v>LTH-STG</v>
          </cell>
          <cell r="C312" t="str">
            <v>VAR_fin</v>
          </cell>
          <cell r="D312" t="str">
            <v>LTH</v>
          </cell>
          <cell r="E312">
            <v>1.6273710875493322E-3</v>
          </cell>
          <cell r="F312">
            <v>5.7770506060059743E-4</v>
          </cell>
          <cell r="G312">
            <v>1.1063748923267955E-2</v>
          </cell>
          <cell r="H312">
            <v>3.9345336914223842E-3</v>
          </cell>
          <cell r="I312">
            <v>4.5758034195465085E-3</v>
          </cell>
          <cell r="J312">
            <v>6.9740268141391566E-3</v>
          </cell>
          <cell r="K312">
            <v>6.7935359129749984E-3</v>
          </cell>
          <cell r="L312">
            <v>9.0006419435572416E-2</v>
          </cell>
          <cell r="M312">
            <v>0.15617358599996362</v>
          </cell>
          <cell r="N312">
            <v>0.22265915738482212</v>
          </cell>
          <cell r="O312">
            <v>0.3078511156166378</v>
          </cell>
          <cell r="P312">
            <v>9.7653766543023643E-2</v>
          </cell>
        </row>
        <row r="313">
          <cell r="B313" t="str">
            <v>LTH-STG</v>
          </cell>
          <cell r="C313" t="str">
            <v>VAR_ncap</v>
          </cell>
          <cell r="D313" t="str">
            <v>-</v>
          </cell>
          <cell r="E313">
            <v>4.3665669258525E-4</v>
          </cell>
          <cell r="F313">
            <v>7.5745878936697603E-6</v>
          </cell>
          <cell r="G313">
            <v>9.6544719603132307E-6</v>
          </cell>
          <cell r="H313">
            <v>6.0240271355524096E-6</v>
          </cell>
          <cell r="I313">
            <v>5.1375286498367201E-5</v>
          </cell>
          <cell r="J313">
            <v>1.8270257665123601E-4</v>
          </cell>
          <cell r="K313">
            <v>1.6000421296239001E-4</v>
          </cell>
          <cell r="L313">
            <v>5.7272577117952903E-2</v>
          </cell>
          <cell r="M313">
            <v>6.3653714731622298E-3</v>
          </cell>
          <cell r="N313">
            <v>4.1994518821206501E-5</v>
          </cell>
          <cell r="O313">
            <v>4.3699601705988098E-5</v>
          </cell>
          <cell r="P313">
            <v>8.51757048211227E-5</v>
          </cell>
        </row>
        <row r="314">
          <cell r="B314" t="str">
            <v>LTH-STG</v>
          </cell>
          <cell r="C314" t="str">
            <v>VAR_cap</v>
          </cell>
          <cell r="D314" t="str">
            <v>-</v>
          </cell>
          <cell r="E314">
            <v>6.0102998186727834E-4</v>
          </cell>
          <cell r="F314">
            <v>6.0498384015919234E-4</v>
          </cell>
          <cell r="G314">
            <v>6.1004625725266648E-4</v>
          </cell>
          <cell r="H314">
            <v>5.2530907006419333E-4</v>
          </cell>
          <cell r="I314">
            <v>4.9723412869364454E-4</v>
          </cell>
          <cell r="J314">
            <v>4.1902774857103652E-4</v>
          </cell>
          <cell r="K314">
            <v>3.9005392161880462E-4</v>
          </cell>
          <cell r="L314">
            <v>5.7653283256726764E-2</v>
          </cell>
          <cell r="M314">
            <v>6.3956277787208984E-2</v>
          </cell>
          <cell r="N314">
            <v>6.3777574217236732E-2</v>
          </cell>
          <cell r="O314">
            <v>5.959008525288792E-2</v>
          </cell>
          <cell r="P314">
            <v>5.6240962097736553E-3</v>
          </cell>
        </row>
        <row r="315">
          <cell r="B315" t="str">
            <v>ITOT-CHPOIL</v>
          </cell>
          <cell r="C315" t="str">
            <v>VAR_fout</v>
          </cell>
          <cell r="D315" t="str">
            <v>ITOT_LTH_CHP</v>
          </cell>
          <cell r="E315">
            <v>0.929401487997492</v>
          </cell>
          <cell r="F315">
            <v>2.0712847720520724</v>
          </cell>
          <cell r="G315">
            <v>3.1221791927690045E-2</v>
          </cell>
          <cell r="H315">
            <v>1.2790006322833425</v>
          </cell>
          <cell r="I315">
            <v>0.81644026010027915</v>
          </cell>
          <cell r="J315">
            <v>4.064936895131243E-2</v>
          </cell>
          <cell r="K315">
            <v>4.5093108215735395E-2</v>
          </cell>
          <cell r="L315">
            <v>5.3403449415184531E-2</v>
          </cell>
          <cell r="M315">
            <v>6.1049444389087403E-2</v>
          </cell>
          <cell r="N315">
            <v>6.0645100134064593E-2</v>
          </cell>
          <cell r="O315">
            <v>6.1803816181490695E-2</v>
          </cell>
          <cell r="P315">
            <v>6.3987774177233628E-2</v>
          </cell>
        </row>
        <row r="316">
          <cell r="B316" t="str">
            <v>ITOT-CHPOIL</v>
          </cell>
          <cell r="C316" t="str">
            <v>VAR_fout</v>
          </cell>
          <cell r="D316" t="str">
            <v>ITOT_NKEV_OIL_ELC_CHP</v>
          </cell>
          <cell r="E316">
            <v>7.0506319779120002E-2</v>
          </cell>
          <cell r="F316">
            <v>0.1713886572323485</v>
          </cell>
          <cell r="G316">
            <v>2.9904373797593211E-3</v>
          </cell>
          <cell r="H316">
            <v>0.16611974724312495</v>
          </cell>
          <cell r="I316">
            <v>0.16467147294297674</v>
          </cell>
          <cell r="J316">
            <v>1.8337620279442021E-2</v>
          </cell>
          <cell r="K316">
            <v>2.0342266485621454E-2</v>
          </cell>
          <cell r="L316">
            <v>2.4091202452884028E-2</v>
          </cell>
          <cell r="M316">
            <v>2.7540440561792588E-2</v>
          </cell>
          <cell r="N316">
            <v>2.7358034005379322E-2</v>
          </cell>
          <cell r="O316">
            <v>2.7880750481368049E-2</v>
          </cell>
          <cell r="P316">
            <v>2.8865971001769089E-2</v>
          </cell>
        </row>
        <row r="317">
          <cell r="B317" t="str">
            <v>ITOT-CHPOIL</v>
          </cell>
          <cell r="C317" t="str">
            <v>VAR_fout</v>
          </cell>
          <cell r="D317" t="str">
            <v>CO2_I</v>
          </cell>
          <cell r="E317">
            <v>22.4642709984502</v>
          </cell>
          <cell r="F317">
            <v>51.214769720387302</v>
          </cell>
          <cell r="G317">
            <v>1.0724935407771199</v>
          </cell>
          <cell r="H317">
            <v>46.628836037137297</v>
          </cell>
          <cell r="I317">
            <v>46.166828505445103</v>
          </cell>
          <cell r="J317">
            <v>5.2373527931401496</v>
          </cell>
          <cell r="K317">
            <v>5.8754394732737598</v>
          </cell>
          <cell r="L317">
            <v>7.09428730741881</v>
          </cell>
          <cell r="M317">
            <v>8.0904863518056302</v>
          </cell>
          <cell r="N317">
            <v>8.0351169386205807</v>
          </cell>
          <cell r="O317">
            <v>8.1088464638646691</v>
          </cell>
          <cell r="P317">
            <v>8.5770130268812395</v>
          </cell>
        </row>
        <row r="318">
          <cell r="B318" t="str">
            <v>ITOT-CHPOIL</v>
          </cell>
          <cell r="C318" t="str">
            <v>VAR_fin</v>
          </cell>
          <cell r="D318" t="str">
            <v>ILFO</v>
          </cell>
          <cell r="E318">
            <v>0.30480693349321841</v>
          </cell>
          <cell r="F318">
            <v>0.69490868005952822</v>
          </cell>
          <cell r="G318">
            <v>1.4552151163868599E-2</v>
          </cell>
          <cell r="H318">
            <v>0.63268434243062766</v>
          </cell>
          <cell r="I318">
            <v>0.62641558352028659</v>
          </cell>
          <cell r="J318">
            <v>7.1063131521576034E-2</v>
          </cell>
          <cell r="K318">
            <v>7.9721024060702347E-2</v>
          </cell>
          <cell r="L318">
            <v>9.6258986532141391E-2</v>
          </cell>
          <cell r="M318">
            <v>0.10977593421717256</v>
          </cell>
          <cell r="N318">
            <v>0.10902465316988585</v>
          </cell>
          <cell r="O318">
            <v>0.11002505378378133</v>
          </cell>
          <cell r="P318">
            <v>0.11637738164017963</v>
          </cell>
        </row>
        <row r="319">
          <cell r="B319" t="str">
            <v>ITOT-CHPOIL</v>
          </cell>
          <cell r="C319" t="str">
            <v>VAR_ncap</v>
          </cell>
          <cell r="D319" t="str">
            <v>-</v>
          </cell>
          <cell r="E319"/>
          <cell r="F319">
            <v>5.4833799432286003E-3</v>
          </cell>
          <cell r="G319">
            <v>5.3935239635710704E-6</v>
          </cell>
          <cell r="H319">
            <v>1.92276914102508E-2</v>
          </cell>
          <cell r="I319">
            <v>1.5586699993995E-2</v>
          </cell>
          <cell r="J319">
            <v>1.27291127707312E-2</v>
          </cell>
          <cell r="K319">
            <v>2.1178476022039799E-2</v>
          </cell>
          <cell r="L319">
            <v>2.2394099711566699E-2</v>
          </cell>
          <cell r="M319">
            <v>2.3673954683287101E-2</v>
          </cell>
          <cell r="N319">
            <v>1.9896735364767801E-2</v>
          </cell>
          <cell r="O319">
            <v>2.8002840599235999E-2</v>
          </cell>
          <cell r="P319">
            <v>1.8095564454375102E-2</v>
          </cell>
        </row>
        <row r="320">
          <cell r="B320" t="str">
            <v>ITOT-CHPOIL</v>
          </cell>
          <cell r="C320" t="str">
            <v>VAR_cap</v>
          </cell>
          <cell r="D320" t="str">
            <v>-</v>
          </cell>
          <cell r="E320">
            <v>8.3032795746604618E-3</v>
          </cell>
          <cell r="F320">
            <v>6.415389115977623E-3</v>
          </cell>
          <cell r="G320">
            <v>6.4183714536491035E-3</v>
          </cell>
          <cell r="H320">
            <v>2.5644892649091127E-2</v>
          </cell>
          <cell r="I320">
            <v>3.7632396075898675E-2</v>
          </cell>
          <cell r="J320">
            <v>4.3884300033147694E-2</v>
          </cell>
          <cell r="K320">
            <v>4.9492420855496468E-2</v>
          </cell>
          <cell r="L320">
            <v>5.6298891852715159E-2</v>
          </cell>
          <cell r="M320">
            <v>6.6393447059610519E-2</v>
          </cell>
          <cell r="N320">
            <v>6.5961842632630358E-2</v>
          </cell>
          <cell r="O320">
            <v>6.8031117106072861E-2</v>
          </cell>
          <cell r="P320">
            <v>6.5991562951617705E-2</v>
          </cell>
        </row>
        <row r="321">
          <cell r="B321" t="str">
            <v>ENUC_GOE</v>
          </cell>
          <cell r="C321" t="str">
            <v>VAR_fout</v>
          </cell>
          <cell r="D321" t="str">
            <v>ELC</v>
          </cell>
          <cell r="E321">
            <v>29.714401684607743</v>
          </cell>
          <cell r="F321">
            <v>29.71438449456647</v>
          </cell>
          <cell r="G321">
            <v>0.7577892763771692</v>
          </cell>
          <cell r="H321"/>
          <cell r="I321"/>
          <cell r="J321"/>
          <cell r="K321"/>
          <cell r="L321"/>
        </row>
        <row r="322">
          <cell r="B322" t="str">
            <v>ENUC_GOE</v>
          </cell>
          <cell r="C322" t="str">
            <v>VAR_fin</v>
          </cell>
          <cell r="D322" t="str">
            <v>URN</v>
          </cell>
          <cell r="E322">
            <v>89.580580432338763</v>
          </cell>
          <cell r="F322">
            <v>89.5805286091895</v>
          </cell>
          <cell r="G322">
            <v>2.2845219615656167</v>
          </cell>
          <cell r="H322"/>
          <cell r="I322"/>
          <cell r="J322"/>
          <cell r="K322"/>
          <cell r="L322"/>
        </row>
        <row r="323">
          <cell r="B323" t="str">
            <v>ENUC_GOE</v>
          </cell>
          <cell r="C323" t="str">
            <v>VAR_cap</v>
          </cell>
          <cell r="D323" t="str">
            <v>-</v>
          </cell>
          <cell r="E323">
            <v>1.0099999633143308</v>
          </cell>
          <cell r="F323">
            <v>1.0099998372052834</v>
          </cell>
          <cell r="G323">
            <v>2.9121385212461992E-2</v>
          </cell>
          <cell r="H323"/>
          <cell r="I323"/>
          <cell r="J323"/>
          <cell r="K323"/>
          <cell r="L323"/>
        </row>
        <row r="324">
          <cell r="B324" t="str">
            <v>D-RNGA</v>
          </cell>
          <cell r="C324" t="str">
            <v>VAR_fout</v>
          </cell>
          <cell r="D324" t="str">
            <v>CO2</v>
          </cell>
          <cell r="E324">
            <v>2654.4046131945702</v>
          </cell>
          <cell r="F324">
            <v>2731.7032334679802</v>
          </cell>
          <cell r="G324">
            <v>2917.93064661781</v>
          </cell>
          <cell r="H324">
            <v>3102.0121724205501</v>
          </cell>
          <cell r="I324">
            <v>3237.55997872739</v>
          </cell>
          <cell r="J324">
            <v>3196.39615566268</v>
          </cell>
          <cell r="K324">
            <v>3131.13851323679</v>
          </cell>
          <cell r="L324">
            <v>3150.4134695857301</v>
          </cell>
          <cell r="M324">
            <v>3012.5017075805899</v>
          </cell>
          <cell r="N324">
            <v>2851.87076268192</v>
          </cell>
          <cell r="O324">
            <v>2923.4268014824102</v>
          </cell>
          <cell r="P324">
            <v>2493.3060269902398</v>
          </cell>
        </row>
        <row r="325">
          <cell r="B325" t="str">
            <v>D-RNGA</v>
          </cell>
          <cell r="C325" t="str">
            <v>VAR_fout</v>
          </cell>
          <cell r="D325" t="str">
            <v>RNGA</v>
          </cell>
          <cell r="E325">
            <v>47.222709998251339</v>
          </cell>
          <cell r="F325">
            <v>48.282990345169836</v>
          </cell>
          <cell r="G325">
            <v>51.574380739385269</v>
          </cell>
          <cell r="H325">
            <v>54.827817016671872</v>
          </cell>
          <cell r="I325">
            <v>57.223480913492565</v>
          </cell>
          <cell r="J325">
            <v>56.495946578864135</v>
          </cell>
          <cell r="K325">
            <v>55.342588232645269</v>
          </cell>
          <cell r="L325">
            <v>55.683200525752568</v>
          </cell>
          <cell r="M325">
            <v>53.24576367055365</v>
          </cell>
          <cell r="N325">
            <v>50.406486968557914</v>
          </cell>
          <cell r="O325">
            <v>51.671095962630972</v>
          </cell>
          <cell r="P325">
            <v>44.069462712469004</v>
          </cell>
        </row>
        <row r="326">
          <cell r="B326" t="str">
            <v>D-RNGA</v>
          </cell>
          <cell r="C326" t="str">
            <v>VAR_fout</v>
          </cell>
          <cell r="D326" t="str">
            <v>RSH2</v>
          </cell>
          <cell r="E326"/>
          <cell r="F326"/>
          <cell r="G326"/>
          <cell r="H326">
            <v>2.5363758949227713E-3</v>
          </cell>
          <cell r="I326">
            <v>6.4052640854085838E-3</v>
          </cell>
          <cell r="J326">
            <v>7.3455519713574637E-3</v>
          </cell>
          <cell r="K326">
            <v>8.3577875284094449E-3</v>
          </cell>
          <cell r="L326">
            <v>2.4534989734347479E-2</v>
          </cell>
          <cell r="M326">
            <v>2.2079414082275844E-2</v>
          </cell>
          <cell r="N326">
            <v>0.11142055661342062</v>
          </cell>
          <cell r="O326">
            <v>0.13826108274352242</v>
          </cell>
          <cell r="P326">
            <v>0.1388133433363897</v>
          </cell>
        </row>
        <row r="327">
          <cell r="B327" t="str">
            <v>D-RNGA</v>
          </cell>
          <cell r="C327" t="str">
            <v>VAR_fin</v>
          </cell>
          <cell r="D327" t="str">
            <v>NGA</v>
          </cell>
          <cell r="E327">
            <v>47.063911581463977</v>
          </cell>
          <cell r="F327">
            <v>48.434454494113126</v>
          </cell>
          <cell r="G327">
            <v>51.736358982585202</v>
          </cell>
          <cell r="H327">
            <v>55.000215823059449</v>
          </cell>
          <cell r="I327">
            <v>57.403545722116952</v>
          </cell>
          <cell r="J327">
            <v>56.67369070323894</v>
          </cell>
          <cell r="K327">
            <v>55.516640305616846</v>
          </cell>
          <cell r="L327">
            <v>55.858394850810811</v>
          </cell>
          <cell r="M327">
            <v>53.41315084362747</v>
          </cell>
          <cell r="N327">
            <v>50.565084444714813</v>
          </cell>
          <cell r="O327">
            <v>51.833808536922199</v>
          </cell>
          <cell r="P327">
            <v>44.207553670039722</v>
          </cell>
        </row>
        <row r="328">
          <cell r="B328" t="str">
            <v>D-RNGA</v>
          </cell>
          <cell r="C328" t="str">
            <v>VAR_fin</v>
          </cell>
          <cell r="D328" t="str">
            <v>BNGA</v>
          </cell>
          <cell r="E328">
            <v>0.30965701114914834</v>
          </cell>
          <cell r="F328">
            <v>2.7816377836529832E-3</v>
          </cell>
          <cell r="G328">
            <v>2.7822837522583008E-3</v>
          </cell>
          <cell r="H328">
            <v>2.785673693823426E-3</v>
          </cell>
          <cell r="I328">
            <v>2.7879407500682432E-3</v>
          </cell>
          <cell r="J328">
            <v>2.7939746090185581E-3</v>
          </cell>
          <cell r="K328">
            <v>2.7971415725297978E-3</v>
          </cell>
          <cell r="L328">
            <v>2.8101795945865136E-3</v>
          </cell>
          <cell r="M328">
            <v>2.8073200249783591E-3</v>
          </cell>
          <cell r="N328">
            <v>2.8294915747998804E-3</v>
          </cell>
          <cell r="O328">
            <v>2.8405077956123259E-3</v>
          </cell>
          <cell r="P328">
            <v>3.1850045440774341E-3</v>
          </cell>
        </row>
        <row r="329">
          <cell r="B329" t="str">
            <v>D-RNGA</v>
          </cell>
          <cell r="C329" t="str">
            <v>VAR_fin</v>
          </cell>
          <cell r="D329" t="str">
            <v>H2</v>
          </cell>
          <cell r="E329"/>
          <cell r="F329"/>
          <cell r="G329"/>
          <cell r="H329">
            <v>2.5339038526410295E-3</v>
          </cell>
          <cell r="I329">
            <v>6.4021254539014865E-3</v>
          </cell>
          <cell r="J329">
            <v>7.3406104604972142E-3</v>
          </cell>
          <cell r="K329">
            <v>8.352846017549034E-3</v>
          </cell>
          <cell r="L329">
            <v>2.45300482234878E-2</v>
          </cell>
          <cell r="M329">
            <v>2.2074472571415607E-2</v>
          </cell>
          <cell r="N329">
            <v>0.11141759170690407</v>
          </cell>
          <cell r="O329">
            <v>0.1382600944413527</v>
          </cell>
          <cell r="P329">
            <v>0.1388034603146665</v>
          </cell>
        </row>
        <row r="330">
          <cell r="B330" t="str">
            <v>D-RNGA</v>
          </cell>
          <cell r="C330" t="str">
            <v>VAR_ncap</v>
          </cell>
          <cell r="D330" t="str">
            <v>-</v>
          </cell>
          <cell r="E330">
            <v>2.0216310926457999E-6</v>
          </cell>
          <cell r="F330">
            <v>7.4401948647127204E-7</v>
          </cell>
          <cell r="G330">
            <v>3.50508919290423E-6</v>
          </cell>
          <cell r="H330">
            <v>0.110637237234798</v>
          </cell>
          <cell r="I330">
            <v>0.143842536758509</v>
          </cell>
          <cell r="J330">
            <v>1.3115140220416899E-5</v>
          </cell>
          <cell r="K330">
            <v>3.12478364151728E-6</v>
          </cell>
          <cell r="L330">
            <v>1.97360619040462</v>
          </cell>
          <cell r="M330">
            <v>0.87891499499939096</v>
          </cell>
          <cell r="N330">
            <v>4.1989548460247501E-6</v>
          </cell>
          <cell r="O330">
            <v>5.0387445050489997E-6</v>
          </cell>
          <cell r="P330">
            <v>1.13031149936408E-5</v>
          </cell>
        </row>
        <row r="331">
          <cell r="B331" t="str">
            <v>D-RNGA</v>
          </cell>
          <cell r="C331" t="str">
            <v>VAR_cap</v>
          </cell>
          <cell r="D331" t="str">
            <v>-</v>
          </cell>
          <cell r="E331">
            <v>3.0972420290270128</v>
          </cell>
          <cell r="F331">
            <v>3.0972427730464993</v>
          </cell>
          <cell r="G331">
            <v>3.097246278135692</v>
          </cell>
          <cell r="H331">
            <v>3.207883515370491</v>
          </cell>
          <cell r="I331">
            <v>3.351726052129</v>
          </cell>
          <cell r="J331">
            <v>3.3517391672692201</v>
          </cell>
          <cell r="K331">
            <v>3.3517422920528612</v>
          </cell>
          <cell r="L331">
            <v>3.2861171052490299</v>
          </cell>
          <cell r="M331">
            <v>3.10702347006095</v>
          </cell>
          <cell r="N331">
            <v>3.1070258088377098</v>
          </cell>
          <cell r="O331">
            <v>3.0719535389833701</v>
          </cell>
          <cell r="P331">
            <v>2.9964005029007299</v>
          </cell>
        </row>
        <row r="332">
          <cell r="B332" t="str">
            <v>RHES-CHPGFC</v>
          </cell>
          <cell r="C332" t="str">
            <v>VAR_fout</v>
          </cell>
          <cell r="D332" t="str">
            <v>CO2_R</v>
          </cell>
          <cell r="E332"/>
          <cell r="F332"/>
          <cell r="G332"/>
          <cell r="H332">
            <v>3.8895822407170197E-2</v>
          </cell>
          <cell r="I332">
            <v>0.13753063031413301</v>
          </cell>
          <cell r="J332">
            <v>0.13687360176513899</v>
          </cell>
          <cell r="K332">
            <v>0.14207072685175801</v>
          </cell>
          <cell r="L332">
            <v>0.33533169350007802</v>
          </cell>
          <cell r="M332">
            <v>0.27103873640399401</v>
          </cell>
          <cell r="N332">
            <v>0.43487137951858601</v>
          </cell>
          <cell r="O332">
            <v>0.41970168115338502</v>
          </cell>
          <cell r="P332">
            <v>0.79600224048377</v>
          </cell>
        </row>
        <row r="333">
          <cell r="B333" t="str">
            <v>RHES-CHPGFC</v>
          </cell>
          <cell r="C333" t="str">
            <v>VAR_fout</v>
          </cell>
          <cell r="D333" t="str">
            <v>RHES_NKEV_GAS_ELC_CHP</v>
          </cell>
          <cell r="E333"/>
          <cell r="F333"/>
          <cell r="G333"/>
          <cell r="H333">
            <v>2.8964974132999045E-4</v>
          </cell>
          <cell r="I333">
            <v>1.0485491318276046E-3</v>
          </cell>
          <cell r="J333">
            <v>1.0678082407209429E-3</v>
          </cell>
          <cell r="K333">
            <v>1.1209481107984491E-3</v>
          </cell>
          <cell r="L333">
            <v>2.6755188311176404E-3</v>
          </cell>
          <cell r="M333">
            <v>2.1625431096063338E-3</v>
          </cell>
          <cell r="N333">
            <v>3.4697184536057394E-3</v>
          </cell>
          <cell r="O333">
            <v>3.3486836262238144E-3</v>
          </cell>
          <cell r="P333">
            <v>6.3510817059875295E-3</v>
          </cell>
        </row>
        <row r="334">
          <cell r="B334" t="str">
            <v>RHES-CHPGFC</v>
          </cell>
          <cell r="C334" t="str">
            <v>VAR_fout</v>
          </cell>
          <cell r="D334" t="str">
            <v>RHES_LTH_CHPNGA</v>
          </cell>
          <cell r="E334"/>
          <cell r="F334"/>
          <cell r="G334"/>
          <cell r="H334">
            <v>3.2440771028958938E-4</v>
          </cell>
          <cell r="I334">
            <v>1.1429185536920893E-3</v>
          </cell>
          <cell r="J334">
            <v>1.1318767351641982E-3</v>
          </cell>
          <cell r="K334">
            <v>1.1545765541224014E-3</v>
          </cell>
          <cell r="L334">
            <v>2.6755188311176404E-3</v>
          </cell>
          <cell r="M334">
            <v>2.1625431096063338E-3</v>
          </cell>
          <cell r="N334">
            <v>3.4697184536057394E-3</v>
          </cell>
          <cell r="O334">
            <v>3.3486836262238144E-3</v>
          </cell>
          <cell r="P334">
            <v>6.3510817059875295E-3</v>
          </cell>
        </row>
        <row r="335">
          <cell r="B335" t="str">
            <v>RHES-CHPGFC</v>
          </cell>
          <cell r="C335" t="str">
            <v>VAR_fin</v>
          </cell>
          <cell r="D335" t="str">
            <v>RNGA</v>
          </cell>
          <cell r="E335"/>
          <cell r="F335"/>
          <cell r="G335"/>
          <cell r="H335">
            <v>6.8964224126188262E-4</v>
          </cell>
          <cell r="I335">
            <v>2.4384863530874565E-3</v>
          </cell>
          <cell r="J335">
            <v>2.4268369107294167E-3</v>
          </cell>
          <cell r="K335">
            <v>2.5189845186481957E-3</v>
          </cell>
          <cell r="L335">
            <v>5.9455974024836458E-3</v>
          </cell>
          <cell r="M335">
            <v>4.805651354680739E-3</v>
          </cell>
          <cell r="N335">
            <v>7.7104854524571971E-3</v>
          </cell>
          <cell r="O335">
            <v>7.4415191693862582E-3</v>
          </cell>
          <cell r="P335">
            <v>1.4113514902194509E-2</v>
          </cell>
        </row>
        <row r="336">
          <cell r="B336" t="str">
            <v>RHES-CHPGFC</v>
          </cell>
          <cell r="C336" t="str">
            <v>VAR_ncap</v>
          </cell>
          <cell r="D336" t="str">
            <v>-</v>
          </cell>
          <cell r="E336"/>
          <cell r="F336"/>
          <cell r="G336"/>
          <cell r="H336">
            <v>2.5742422914221501E-5</v>
          </cell>
          <cell r="I336">
            <v>6.7657188214816297E-5</v>
          </cell>
          <cell r="J336">
            <v>1.59539905813537E-6</v>
          </cell>
          <cell r="K336">
            <v>1.3002138652185201E-5</v>
          </cell>
          <cell r="L336">
            <v>1.56221870850326E-4</v>
          </cell>
          <cell r="M336">
            <v>1.7033380392514501E-6</v>
          </cell>
          <cell r="N336">
            <v>1.3835221907705899E-4</v>
          </cell>
          <cell r="O336">
            <v>2.2025753735359002E-6</v>
          </cell>
          <cell r="P336">
            <v>4.2378725009044002E-4</v>
          </cell>
        </row>
        <row r="337">
          <cell r="B337" t="str">
            <v>RHES-CHPGFC</v>
          </cell>
          <cell r="C337" t="str">
            <v>VAR_cap</v>
          </cell>
          <cell r="D337" t="str">
            <v>-</v>
          </cell>
          <cell r="E337"/>
          <cell r="F337"/>
          <cell r="G337"/>
          <cell r="H337">
            <v>2.5742422914221501E-5</v>
          </cell>
          <cell r="I337">
            <v>9.3375516049113753E-5</v>
          </cell>
          <cell r="J337">
            <v>9.4895752243828973E-5</v>
          </cell>
          <cell r="K337">
            <v>9.9616487543510747E-5</v>
          </cell>
          <cell r="L337">
            <v>2.380822841106469E-4</v>
          </cell>
          <cell r="M337">
            <v>1.9220062567665473E-4</v>
          </cell>
          <cell r="N337">
            <v>3.0869804290529649E-4</v>
          </cell>
          <cell r="O337">
            <v>2.9787373090320784E-4</v>
          </cell>
          <cell r="P337">
            <v>5.6533149549401016E-4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E338"/>
          <cell r="F338"/>
          <cell r="G338"/>
          <cell r="H338">
            <v>2.8024102117512203E-3</v>
          </cell>
          <cell r="I338">
            <v>8.0761808525627171E-3</v>
          </cell>
          <cell r="J338">
            <v>1.1681373877508254E-2</v>
          </cell>
          <cell r="K338">
            <v>1.0768520662667053E-2</v>
          </cell>
          <cell r="L338">
            <v>2.7756552202917471E-2</v>
          </cell>
          <cell r="M338">
            <v>2.4439436469782704E-2</v>
          </cell>
          <cell r="N338">
            <v>6.5513805484770413E-2</v>
          </cell>
          <cell r="O338">
            <v>5.8447848194735127E-2</v>
          </cell>
          <cell r="P338">
            <v>7.9954512191030447E-2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E339"/>
          <cell r="F339"/>
          <cell r="G339"/>
          <cell r="H339">
            <v>3.7491704184239249E-3</v>
          </cell>
          <cell r="I339">
            <v>1.198713499855635E-2</v>
          </cell>
          <cell r="J339">
            <v>1.9468956462513756E-2</v>
          </cell>
          <cell r="K339">
            <v>1.9579128477576493E-2</v>
          </cell>
          <cell r="L339">
            <v>5.5513104405834957E-2</v>
          </cell>
          <cell r="M339">
            <v>4.8878872939565388E-2</v>
          </cell>
          <cell r="N339">
            <v>0.1310276109695408</v>
          </cell>
          <cell r="O339">
            <v>0.11689569638947021</v>
          </cell>
          <cell r="P339">
            <v>0.15990902438206092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E340"/>
          <cell r="F340"/>
          <cell r="G340"/>
          <cell r="H340">
            <v>7.5740816533816629E-3</v>
          </cell>
          <cell r="I340">
            <v>2.2941885164701161E-2</v>
          </cell>
          <cell r="J340">
            <v>3.5398102659115895E-2</v>
          </cell>
          <cell r="K340">
            <v>3.4050658221872136E-2</v>
          </cell>
          <cell r="L340">
            <v>9.2521840676391603E-2</v>
          </cell>
          <cell r="M340">
            <v>8.1464788232608998E-2</v>
          </cell>
          <cell r="N340">
            <v>0.2183793516159013</v>
          </cell>
          <cell r="O340">
            <v>0.19482616064911729</v>
          </cell>
          <cell r="P340">
            <v>0.2665150406367684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E341"/>
          <cell r="F341"/>
          <cell r="G341"/>
          <cell r="H341">
            <v>3.1936318386221801E-4</v>
          </cell>
          <cell r="I341">
            <v>4.9074337903333703E-4</v>
          </cell>
          <cell r="J341">
            <v>3.2518131825718001E-4</v>
          </cell>
          <cell r="K341">
            <v>2.6561486990945199E-4</v>
          </cell>
          <cell r="L341">
            <v>1.93984374042545E-3</v>
          </cell>
          <cell r="M341">
            <v>7.4108966679334798E-6</v>
          </cell>
          <cell r="N341">
            <v>3.7380618726524902E-3</v>
          </cell>
          <cell r="O341">
            <v>1.01324552501571E-3</v>
          </cell>
          <cell r="P341">
            <v>2.7087842990848499E-3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E342"/>
          <cell r="F342"/>
          <cell r="G342"/>
          <cell r="H342">
            <v>3.1936318386221801E-4</v>
          </cell>
          <cell r="I342">
            <v>8.0995380130022125E-4</v>
          </cell>
          <cell r="J342">
            <v>1.073849653674771E-3</v>
          </cell>
          <cell r="K342">
            <v>1.0808715883330155E-3</v>
          </cell>
          <cell r="L342">
            <v>2.5296938879303603E-3</v>
          </cell>
          <cell r="M342">
            <v>2.2263367769714535E-3</v>
          </cell>
          <cell r="N342">
            <v>5.684061230626666E-3</v>
          </cell>
          <cell r="O342">
            <v>5.0983507920446224E-3</v>
          </cell>
          <cell r="P342">
            <v>7.4586454240379045E-3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E343">
            <v>5.1895429459777009</v>
          </cell>
          <cell r="F343">
            <v>12.030452535394817</v>
          </cell>
          <cell r="G343">
            <v>15.192625697094753</v>
          </cell>
          <cell r="H343">
            <v>22.588941559833028</v>
          </cell>
          <cell r="I343">
            <v>24.443349787587255</v>
          </cell>
          <cell r="J343">
            <v>23.719137384929436</v>
          </cell>
          <cell r="K343">
            <v>25.313224260182587</v>
          </cell>
          <cell r="L343">
            <v>24.686479068808517</v>
          </cell>
          <cell r="M343">
            <v>23.466213415983724</v>
          </cell>
          <cell r="N343">
            <v>24.708528197657778</v>
          </cell>
          <cell r="O343">
            <v>25.439548488133831</v>
          </cell>
          <cell r="P343">
            <v>25.62994359191444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E344">
            <v>4.7903473347486392</v>
          </cell>
          <cell r="F344">
            <v>12.023257540696603</v>
          </cell>
          <cell r="G344">
            <v>15.181528796691293</v>
          </cell>
          <cell r="H344">
            <v>15.879354957902439</v>
          </cell>
          <cell r="I344">
            <v>24.434389675785258</v>
          </cell>
          <cell r="J344">
            <v>12.382784958308774</v>
          </cell>
          <cell r="K344">
            <v>25.304772260522782</v>
          </cell>
          <cell r="L344">
            <v>11.327656534738098</v>
          </cell>
          <cell r="M344">
            <v>23.45508369727796</v>
          </cell>
          <cell r="N344">
            <v>24.68639643030146</v>
          </cell>
          <cell r="O344">
            <v>25.422461148766168</v>
          </cell>
          <cell r="P344">
            <v>25.592112429267925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E345">
            <v>0.39919561122905362</v>
          </cell>
          <cell r="F345">
            <v>7.1949946982133228E-3</v>
          </cell>
          <cell r="G345">
            <v>1.1096900403465507E-2</v>
          </cell>
          <cell r="H345">
            <v>6.7095866019306127</v>
          </cell>
          <cell r="I345">
            <v>8.9601118020194211E-3</v>
          </cell>
          <cell r="J345">
            <v>11.336352426620683</v>
          </cell>
          <cell r="K345">
            <v>8.4519996597921913E-3</v>
          </cell>
          <cell r="L345">
            <v>13.358822534070423</v>
          </cell>
          <cell r="M345">
            <v>1.1129718705766782E-2</v>
          </cell>
          <cell r="N345">
            <v>2.2131767356309222E-2</v>
          </cell>
          <cell r="O345">
            <v>1.7087339367668118E-2</v>
          </cell>
          <cell r="P345">
            <v>3.7831162646499106E-2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E346">
            <v>3.05604074499838E-7</v>
          </cell>
          <cell r="F346">
            <v>3.5509876924818E-7</v>
          </cell>
          <cell r="G346">
            <v>4.3003444901557798E-7</v>
          </cell>
          <cell r="H346">
            <v>5.0164706361229305E-7</v>
          </cell>
          <cell r="I346">
            <v>6.9227512017832297E-7</v>
          </cell>
          <cell r="J346">
            <v>8.7726137112437599E-7</v>
          </cell>
          <cell r="K346">
            <v>1.1701963849727799E-6</v>
          </cell>
          <cell r="L346">
            <v>1.9337913895694501E-6</v>
          </cell>
          <cell r="M346">
            <v>2.4459724788945598E-6</v>
          </cell>
          <cell r="N346">
            <v>4.87844825746239E-6</v>
          </cell>
          <cell r="O346">
            <v>8.8902564375554602E-6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E347">
            <v>0.86351880627381705</v>
          </cell>
          <cell r="F347">
            <v>0.86351890563705946</v>
          </cell>
          <cell r="G347">
            <v>0.86351946697666082</v>
          </cell>
          <cell r="H347">
            <v>0.86352017301197725</v>
          </cell>
          <cell r="I347">
            <v>0.86352056537039745</v>
          </cell>
          <cell r="J347">
            <v>0.86352142889814221</v>
          </cell>
          <cell r="K347">
            <v>0.8635225316313565</v>
          </cell>
          <cell r="L347">
            <v>0.86352313839104966</v>
          </cell>
          <cell r="M347">
            <v>0.86352641793042617</v>
          </cell>
          <cell r="N347">
            <v>0.86352869297246526</v>
          </cell>
          <cell r="O347">
            <v>0.8635366771638926</v>
          </cell>
          <cell r="P347">
            <v>0.86354128685961318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E348">
            <v>1.4729286474336126E-5</v>
          </cell>
          <cell r="F348">
            <v>2.857078767131854E-4</v>
          </cell>
          <cell r="G348">
            <v>1.8849539827432794E-2</v>
          </cell>
          <cell r="H348">
            <v>2.3087014378900556E-2</v>
          </cell>
          <cell r="I348">
            <v>8.2164531277001893E-2</v>
          </cell>
          <cell r="J348">
            <v>7.9278196103369059E-2</v>
          </cell>
          <cell r="K348">
            <v>7.5537334847755558E-2</v>
          </cell>
          <cell r="L348">
            <v>0.19117881232350087</v>
          </cell>
          <cell r="M348">
            <v>0.1435438207369221</v>
          </cell>
          <cell r="N348">
            <v>0.22216822993547439</v>
          </cell>
          <cell r="O348">
            <v>0.1889465999045789</v>
          </cell>
          <cell r="P348">
            <v>0.33645489391432509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E349">
            <v>1.472928647433615E-5</v>
          </cell>
          <cell r="F349">
            <v>2.8594140550130387E-4</v>
          </cell>
          <cell r="G349">
            <v>1.8873613313802433E-2</v>
          </cell>
          <cell r="H349">
            <v>2.3087014378900525E-2</v>
          </cell>
          <cell r="I349">
            <v>8.2255926751169689E-2</v>
          </cell>
          <cell r="J349">
            <v>7.9278196103368975E-2</v>
          </cell>
          <cell r="K349">
            <v>7.5611173884752317E-2</v>
          </cell>
          <cell r="L349">
            <v>0.19117881232350081</v>
          </cell>
          <cell r="M349">
            <v>0.1435438207369221</v>
          </cell>
          <cell r="N349">
            <v>0.22216822993547439</v>
          </cell>
          <cell r="O349">
            <v>0.1889465999045789</v>
          </cell>
          <cell r="P349">
            <v>0.33645489391432504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E350">
            <v>2.4114117164741725E-5</v>
          </cell>
          <cell r="F350">
            <v>3.5082549784996257E-4</v>
          </cell>
          <cell r="G350">
            <v>2.2464634069642234E-2</v>
          </cell>
          <cell r="H350">
            <v>2.6542645591185028E-2</v>
          </cell>
          <cell r="I350">
            <v>9.1403339406102041E-2</v>
          </cell>
          <cell r="J350">
            <v>8.5257231780230217E-2</v>
          </cell>
          <cell r="K350">
            <v>7.8773499089344293E-2</v>
          </cell>
          <cell r="L350">
            <v>0.19313363069007827</v>
          </cell>
          <cell r="M350">
            <v>0.14500200688371209</v>
          </cell>
          <cell r="N350">
            <v>0.22443607272227126</v>
          </cell>
          <cell r="O350">
            <v>0.1908673404788499</v>
          </cell>
          <cell r="P350">
            <v>0.33987978292110382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E351">
            <v>2.4114117164741725E-5</v>
          </cell>
          <cell r="F351">
            <v>3.5082549784996257E-4</v>
          </cell>
          <cell r="G351">
            <v>2.2464634069642234E-2</v>
          </cell>
          <cell r="H351">
            <v>2.6542645591185028E-2</v>
          </cell>
          <cell r="I351">
            <v>9.1403339406102041E-2</v>
          </cell>
          <cell r="J351">
            <v>8.5257231780230217E-2</v>
          </cell>
          <cell r="K351">
            <v>7.8773499089344293E-2</v>
          </cell>
          <cell r="L351">
            <v>0.19313363069007827</v>
          </cell>
          <cell r="M351">
            <v>0.14500200688371209</v>
          </cell>
          <cell r="N351">
            <v>0.22443607272227126</v>
          </cell>
          <cell r="O351">
            <v>0.1908673404788499</v>
          </cell>
          <cell r="P351">
            <v>0.33987978292110382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E352">
            <v>4.9905617871683801E-3</v>
          </cell>
          <cell r="F352">
            <v>7.0725988299278106E-5</v>
          </cell>
          <cell r="G352">
            <v>1.0903913800911699E-3</v>
          </cell>
          <cell r="H352">
            <v>1.65563876632076E-3</v>
          </cell>
          <cell r="I352">
            <v>1.22036907574045E-2</v>
          </cell>
          <cell r="J352">
            <v>7.3456510650626004E-4</v>
          </cell>
          <cell r="K352">
            <v>2.6663174571113702E-4</v>
          </cell>
          <cell r="L352">
            <v>1.61132397828203E-2</v>
          </cell>
          <cell r="M352">
            <v>5.8967938864179395E-4</v>
          </cell>
          <cell r="N352">
            <v>8.7128997458604893E-3</v>
          </cell>
          <cell r="O352">
            <v>1.15518175420331E-2</v>
          </cell>
          <cell r="P352">
            <v>9.3890009546506795E-3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E353">
            <v>4.9905617871683801E-3</v>
          </cell>
          <cell r="F353">
            <v>5.0536050573352009E-3</v>
          </cell>
          <cell r="G353">
            <v>6.1238513727508966E-3</v>
          </cell>
          <cell r="H353">
            <v>7.732894624773768E-3</v>
          </cell>
          <cell r="I353">
            <v>1.6202183859647074E-2</v>
          </cell>
          <cell r="J353">
            <v>1.4440477114441999E-2</v>
          </cell>
          <cell r="K353">
            <v>1.3156173114552333E-2</v>
          </cell>
          <cell r="L353">
            <v>1.7063436849879859E-2</v>
          </cell>
          <cell r="M353">
            <v>1.6926435378025673E-2</v>
          </cell>
          <cell r="N353">
            <v>2.5341634313628843E-2</v>
          </cell>
          <cell r="O353">
            <v>2.3397878680067652E-2</v>
          </cell>
          <cell r="P353">
            <v>2.95696481913191E-2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E354">
            <v>1.1527556533568244E-4</v>
          </cell>
          <cell r="F354">
            <v>5.8443905505684509E-5</v>
          </cell>
          <cell r="G354">
            <v>5.9696274907460652E-5</v>
          </cell>
          <cell r="H354">
            <v>3.817887389991136E-3</v>
          </cell>
          <cell r="I354">
            <v>1.1455511436035654E-2</v>
          </cell>
          <cell r="J354">
            <v>1.8129401982415416E-2</v>
          </cell>
          <cell r="K354">
            <v>3.8220215859790796E-2</v>
          </cell>
          <cell r="L354">
            <v>0.18773753811410662</v>
          </cell>
          <cell r="M354">
            <v>0.16056078932563128</v>
          </cell>
          <cell r="N354">
            <v>0.28823442375967373</v>
          </cell>
          <cell r="O354">
            <v>0.21364218361368031</v>
          </cell>
          <cell r="P354">
            <v>0.44646762688876601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E355">
            <v>1.1527556533568263E-4</v>
          </cell>
          <cell r="F355">
            <v>5.8491675747732652E-5</v>
          </cell>
          <cell r="G355">
            <v>5.9772515360726834E-5</v>
          </cell>
          <cell r="H355">
            <v>3.8178873899911295E-3</v>
          </cell>
          <cell r="I355">
            <v>1.146825394041388E-2</v>
          </cell>
          <cell r="J355">
            <v>1.8129401982415399E-2</v>
          </cell>
          <cell r="K355">
            <v>3.8257576774609732E-2</v>
          </cell>
          <cell r="L355">
            <v>0.18773753811410662</v>
          </cell>
          <cell r="M355">
            <v>0.16056078932563128</v>
          </cell>
          <cell r="N355">
            <v>0.28823442375967373</v>
          </cell>
          <cell r="O355">
            <v>0.21364218361368031</v>
          </cell>
          <cell r="P355">
            <v>0.44646762688876596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E356">
            <v>1.1527556533568263E-4</v>
          </cell>
          <cell r="F356">
            <v>5.8491675747732652E-5</v>
          </cell>
          <cell r="G356">
            <v>5.9772515360726834E-5</v>
          </cell>
          <cell r="H356">
            <v>4.3913000374534161E-3</v>
          </cell>
          <cell r="I356">
            <v>1.2746581124686723E-2</v>
          </cell>
          <cell r="J356">
            <v>1.9499910439293791E-2</v>
          </cell>
          <cell r="K356">
            <v>3.9857407569605964E-2</v>
          </cell>
          <cell r="L356">
            <v>0.18964359518763999</v>
          </cell>
          <cell r="M356">
            <v>0.16218817468014174</v>
          </cell>
          <cell r="N356">
            <v>0.29115527145611125</v>
          </cell>
          <cell r="O356">
            <v>0.21580586820580017</v>
          </cell>
          <cell r="P356">
            <v>0.45098860165582583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E357">
            <v>1.1527556533568263E-4</v>
          </cell>
          <cell r="F357">
            <v>5.8491675747732652E-5</v>
          </cell>
          <cell r="G357">
            <v>5.9772515360726834E-5</v>
          </cell>
          <cell r="H357">
            <v>4.3913000374534161E-3</v>
          </cell>
          <cell r="I357">
            <v>1.2746581124686723E-2</v>
          </cell>
          <cell r="J357">
            <v>1.9499910439293791E-2</v>
          </cell>
          <cell r="K357">
            <v>3.9857407569605964E-2</v>
          </cell>
          <cell r="L357">
            <v>0.18964359518763999</v>
          </cell>
          <cell r="M357">
            <v>0.16218817468014174</v>
          </cell>
          <cell r="N357">
            <v>0.29115527145611125</v>
          </cell>
          <cell r="O357">
            <v>0.21580586820580017</v>
          </cell>
          <cell r="P357">
            <v>0.45098860165582583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E358">
            <v>2.4719181502553199E-3</v>
          </cell>
          <cell r="F358">
            <v>7.6265677838653197E-5</v>
          </cell>
          <cell r="G358">
            <v>1.72185875754267E-4</v>
          </cell>
          <cell r="H358">
            <v>1.8030075954465901E-4</v>
          </cell>
          <cell r="I358">
            <v>2.7306600525537298E-3</v>
          </cell>
          <cell r="J358">
            <v>1.86037146752149E-3</v>
          </cell>
          <cell r="K358">
            <v>2.75742581292962E-4</v>
          </cell>
          <cell r="L358">
            <v>9.65334444902647E-3</v>
          </cell>
          <cell r="M358">
            <v>8.6647509434670594E-5</v>
          </cell>
          <cell r="N358">
            <v>8.3945962970907607E-3</v>
          </cell>
          <cell r="O358">
            <v>3.3199666516951702E-3</v>
          </cell>
          <cell r="P358">
            <v>1.6431030721467899E-2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E359">
            <v>2.4719181502553199E-3</v>
          </cell>
          <cell r="F359">
            <v>2.5404017804313132E-3</v>
          </cell>
          <cell r="G359">
            <v>2.6938822065732367E-3</v>
          </cell>
          <cell r="H359">
            <v>2.8451946152992912E-3</v>
          </cell>
          <cell r="I359">
            <v>3.6887267779839913E-3</v>
          </cell>
          <cell r="J359">
            <v>4.7098684863825444E-3</v>
          </cell>
          <cell r="K359">
            <v>4.8176304703661721E-3</v>
          </cell>
          <cell r="L359">
            <v>1.1745268992034881E-2</v>
          </cell>
          <cell r="M359">
            <v>1.0104450697001399E-2</v>
          </cell>
          <cell r="N359">
            <v>1.8058894323949293E-2</v>
          </cell>
          <cell r="O359">
            <v>1.3377617074805592E-2</v>
          </cell>
          <cell r="P359">
            <v>2.8070132974018894E-2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E360">
            <v>213.780687861823</v>
          </cell>
          <cell r="F360">
            <v>180.072185274383</v>
          </cell>
          <cell r="G360">
            <v>0.54858877044202004</v>
          </cell>
          <cell r="H360">
            <v>0.158609698780626</v>
          </cell>
          <cell r="I360">
            <v>0.24350859197618399</v>
          </cell>
          <cell r="J360">
            <v>0.22000115976974</v>
          </cell>
          <cell r="K360">
            <v>0.24319732270313199</v>
          </cell>
          <cell r="L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E361">
            <v>2.7300039121493245</v>
          </cell>
          <cell r="F361">
            <v>2.2995424665584703</v>
          </cell>
          <cell r="G361">
            <v>7.0055415409454947E-3</v>
          </cell>
          <cell r="H361">
            <v>2.0254640515321352E-3</v>
          </cell>
          <cell r="I361">
            <v>3.1096326585244964E-3</v>
          </cell>
          <cell r="J361">
            <v>2.8094400521200364E-3</v>
          </cell>
          <cell r="K361">
            <v>3.1056577141940983E-3</v>
          </cell>
          <cell r="L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E362">
            <v>2.7763725696340686</v>
          </cell>
          <cell r="F362">
            <v>2.3385998087582207</v>
          </cell>
          <cell r="G362">
            <v>7.1245294862600124E-3</v>
          </cell>
          <cell r="H362">
            <v>2.0598662179302095E-3</v>
          </cell>
          <cell r="I362">
            <v>3.162449246443952E-3</v>
          </cell>
          <cell r="J362">
            <v>2.8571579190875274E-3</v>
          </cell>
          <cell r="K362">
            <v>3.1584067883523633E-3</v>
          </cell>
          <cell r="L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E363"/>
          <cell r="F363">
            <v>0.274507857811772</v>
          </cell>
          <cell r="G363">
            <v>4.7291530977484602</v>
          </cell>
          <cell r="H363">
            <v>71.298310590257699</v>
          </cell>
          <cell r="I363">
            <v>72.764862068024996</v>
          </cell>
          <cell r="J363">
            <v>76.026504226652904</v>
          </cell>
          <cell r="K363">
            <v>75.197465645660202</v>
          </cell>
          <cell r="L363">
            <v>77.893744701212299</v>
          </cell>
          <cell r="M363">
            <v>78.898637739074303</v>
          </cell>
          <cell r="N363">
            <v>76.828019741062803</v>
          </cell>
          <cell r="O363">
            <v>53.169409639286997</v>
          </cell>
          <cell r="P363">
            <v>11.3891833342566</v>
          </cell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E364"/>
          <cell r="F364">
            <v>1.3866499799145978E-3</v>
          </cell>
          <cell r="G364">
            <v>2.3379070709202213E-2</v>
          </cell>
          <cell r="H364">
            <v>0.37756979851115896</v>
          </cell>
          <cell r="I364">
            <v>0.38731935568209164</v>
          </cell>
          <cell r="J364">
            <v>0.40725411155648589</v>
          </cell>
          <cell r="K364">
            <v>0.40617814371780375</v>
          </cell>
          <cell r="L364">
            <v>0.4226877663461644</v>
          </cell>
          <cell r="M364">
            <v>0.43023783997594078</v>
          </cell>
          <cell r="N364">
            <v>0.41723265154938455</v>
          </cell>
          <cell r="O364">
            <v>0.28895137867094978</v>
          </cell>
          <cell r="P364">
            <v>5.7239791655859691E-2</v>
          </cell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E365"/>
          <cell r="F365">
            <v>2.9830506924231779E-3</v>
          </cell>
          <cell r="G365">
            <v>4.9552880905481558E-2</v>
          </cell>
          <cell r="H365">
            <v>0.78031091692306354</v>
          </cell>
          <cell r="I365">
            <v>0.79072410537065452</v>
          </cell>
          <cell r="J365">
            <v>0.82118452002373399</v>
          </cell>
          <cell r="K365">
            <v>0.8091343560999289</v>
          </cell>
          <cell r="L365">
            <v>0.83174044345535636</v>
          </cell>
          <cell r="M365">
            <v>0.846597039952657</v>
          </cell>
          <cell r="N365">
            <v>0.82100618530685265</v>
          </cell>
          <cell r="O365">
            <v>0.56858174512670756</v>
          </cell>
          <cell r="P365">
            <v>0.11263313841959478</v>
          </cell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E366"/>
          <cell r="F366">
            <v>4.8671605994995044E-3</v>
          </cell>
          <cell r="G366">
            <v>8.3850232229582669E-2</v>
          </cell>
          <cell r="H366">
            <v>1.264154443089675</v>
          </cell>
          <cell r="I366">
            <v>1.290157128865691</v>
          </cell>
          <cell r="J366">
            <v>1.3479876635931372</v>
          </cell>
          <cell r="K366">
            <v>1.3332883979726986</v>
          </cell>
          <cell r="L366">
            <v>1.3810947642058933</v>
          </cell>
          <cell r="M366">
            <v>1.3989120166502538</v>
          </cell>
          <cell r="N366">
            <v>1.3621989315791283</v>
          </cell>
          <cell r="O366">
            <v>0.94272002906537189</v>
          </cell>
          <cell r="P366">
            <v>0.20193587472086133</v>
          </cell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E367"/>
          <cell r="F367">
            <v>1.73407687104494E-4</v>
          </cell>
          <cell r="G367">
            <v>1.5618464112417501E-3</v>
          </cell>
          <cell r="H367">
            <v>2.6282698962630399E-2</v>
          </cell>
          <cell r="I367">
            <v>7.2538541658468401E-4</v>
          </cell>
          <cell r="J367">
            <v>1.54612677763753E-3</v>
          </cell>
          <cell r="K367">
            <v>9.6433885798152194E-3</v>
          </cell>
          <cell r="L367">
            <v>1.94543263799541E-2</v>
          </cell>
          <cell r="M367">
            <v>1.2693881225776301E-3</v>
          </cell>
          <cell r="N367">
            <v>5.97438007734323E-4</v>
          </cell>
          <cell r="O367">
            <v>1.23662522855782E-4</v>
          </cell>
          <cell r="P367">
            <v>2.2657674331999899E-3</v>
          </cell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E368"/>
          <cell r="F368">
            <v>1.73407687104494E-4</v>
          </cell>
          <cell r="G368">
            <v>1.7351488878161144E-3</v>
          </cell>
          <cell r="H368">
            <v>2.8017700609328983E-2</v>
          </cell>
          <cell r="I368">
            <v>2.8742410558656947E-2</v>
          </cell>
          <cell r="J368">
            <v>3.0220927526877422E-2</v>
          </cell>
          <cell r="K368">
            <v>3.014061981563038E-2</v>
          </cell>
          <cell r="L368">
            <v>3.1367631835639342E-2</v>
          </cell>
          <cell r="M368">
            <v>3.1926546659112917E-2</v>
          </cell>
          <cell r="N368">
            <v>3.096245763341177E-2</v>
          </cell>
          <cell r="O368">
            <v>2.1442827114255415E-2</v>
          </cell>
          <cell r="P368">
            <v>4.2534666157549939E-3</v>
          </cell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E369">
            <v>26.492979872340378</v>
          </cell>
          <cell r="F369">
            <v>8.3497548660888346E-4</v>
          </cell>
          <cell r="G369">
            <v>8.916567200791479E-4</v>
          </cell>
          <cell r="H369">
            <v>8.1633050959503326E-4</v>
          </cell>
          <cell r="I369">
            <v>1.2597691429292522E-3</v>
          </cell>
          <cell r="J369">
            <v>1.3646816693712136E-3</v>
          </cell>
          <cell r="K369">
            <v>1.079674842387107E-3</v>
          </cell>
          <cell r="L369">
            <v>8.5449111411225369E-4</v>
          </cell>
          <cell r="M369">
            <v>6.1828380427292415E-4</v>
          </cell>
          <cell r="N369">
            <v>1.2381292413902248E-3</v>
          </cell>
          <cell r="O369">
            <v>1.2224476065873418E-3</v>
          </cell>
          <cell r="P369">
            <v>2.3635445128119357E-3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E370">
            <v>26.492979872340378</v>
          </cell>
          <cell r="F370">
            <v>8.3497548660888346E-4</v>
          </cell>
          <cell r="G370">
            <v>8.916567200791479E-4</v>
          </cell>
          <cell r="H370">
            <v>8.1633050959503326E-4</v>
          </cell>
          <cell r="I370">
            <v>1.2597691429292522E-3</v>
          </cell>
          <cell r="J370">
            <v>1.3646816693712136E-3</v>
          </cell>
          <cell r="K370">
            <v>1.079674842387107E-3</v>
          </cell>
          <cell r="L370">
            <v>8.5449111411225369E-4</v>
          </cell>
          <cell r="M370">
            <v>6.1828380427292415E-4</v>
          </cell>
          <cell r="N370">
            <v>1.2381292413902248E-3</v>
          </cell>
          <cell r="O370">
            <v>1.2224476065873418E-3</v>
          </cell>
          <cell r="P370">
            <v>2.3635445128119357E-3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E371">
            <v>2.9470284172341698E-6</v>
          </cell>
          <cell r="F371">
            <v>3.3604066260062301E-6</v>
          </cell>
          <cell r="G371">
            <v>8.8549294069288494E-6</v>
          </cell>
          <cell r="H371">
            <v>7.0369171518828002E-6</v>
          </cell>
          <cell r="I371">
            <v>1.93297632887072E-5</v>
          </cell>
          <cell r="J371">
            <v>5.6527601987659199E-4</v>
          </cell>
          <cell r="K371">
            <v>8.54812447970843E-5</v>
          </cell>
          <cell r="L371">
            <v>5.46562079432015E-4</v>
          </cell>
          <cell r="M371">
            <v>3.4462062337215403E-5</v>
          </cell>
          <cell r="N371">
            <v>1.1097124662906E-3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E372">
            <v>4.0274959817632636</v>
          </cell>
          <cell r="F372">
            <v>9.9716832298923919E-4</v>
          </cell>
          <cell r="G372">
            <v>9.6728283204949861E-4</v>
          </cell>
          <cell r="H372">
            <v>9.0961455279270353E-4</v>
          </cell>
          <cell r="I372">
            <v>9.1667982912202461E-4</v>
          </cell>
          <cell r="J372">
            <v>9.1385471186189449E-4</v>
          </cell>
          <cell r="K372">
            <v>1.0082059476266281E-3</v>
          </cell>
          <cell r="L372">
            <v>8.8567768848757389E-4</v>
          </cell>
          <cell r="M372">
            <v>6.5329473434021918E-4</v>
          </cell>
          <cell r="N372">
            <v>1.2146929802015715E-3</v>
          </cell>
          <cell r="O372">
            <v>1.2272774680424838E-3</v>
          </cell>
          <cell r="P372">
            <v>2.3272320969042947E-3</v>
          </cell>
        </row>
        <row r="373">
          <cell r="B373" t="str">
            <v>ENUC_BMGL_EXT</v>
          </cell>
          <cell r="C373" t="str">
            <v>VAR_fout</v>
          </cell>
          <cell r="D373" t="str">
            <v>ELC</v>
          </cell>
          <cell r="E373"/>
          <cell r="F373">
            <v>33.160762209288514</v>
          </cell>
          <cell r="G373">
            <v>32.247367791405246</v>
          </cell>
          <cell r="H373">
            <v>33.160756309319147</v>
          </cell>
          <cell r="I373">
            <v>33.160758370191161</v>
          </cell>
          <cell r="J373">
            <v>33.160765195503245</v>
          </cell>
          <cell r="K373"/>
          <cell r="L373"/>
        </row>
        <row r="374">
          <cell r="B374" t="str">
            <v>ENUC_BMGL_EXT</v>
          </cell>
          <cell r="C374" t="str">
            <v>VAR_fin</v>
          </cell>
          <cell r="D374" t="str">
            <v>URN</v>
          </cell>
          <cell r="E374"/>
          <cell r="F374">
            <v>100.00853191749945</v>
          </cell>
          <cell r="G374">
            <v>97.253853535331416</v>
          </cell>
          <cell r="H374">
            <v>100.00851412396172</v>
          </cell>
          <cell r="I374">
            <v>100.0085203392829</v>
          </cell>
          <cell r="J374">
            <v>100.00854092353339</v>
          </cell>
          <cell r="K374"/>
          <cell r="L374"/>
        </row>
        <row r="375">
          <cell r="B375" t="str">
            <v>ENUC_BMGL_EXT</v>
          </cell>
          <cell r="C375" t="str">
            <v>VAR_ncap</v>
          </cell>
          <cell r="D375" t="str">
            <v>-</v>
          </cell>
          <cell r="E375"/>
          <cell r="F375">
            <v>1.2326370638422099</v>
          </cell>
          <cell r="G375"/>
          <cell r="H375"/>
          <cell r="I375"/>
          <cell r="J375"/>
          <cell r="K375"/>
          <cell r="L375"/>
        </row>
        <row r="376">
          <cell r="B376" t="str">
            <v>ENUC_BMGL_EXT</v>
          </cell>
          <cell r="C376" t="str">
            <v>VAR_cap</v>
          </cell>
          <cell r="D376" t="str">
            <v>-</v>
          </cell>
          <cell r="E376"/>
          <cell r="F376">
            <v>1.2326370638422099</v>
          </cell>
          <cell r="G376">
            <v>1.2326369278813831</v>
          </cell>
          <cell r="H376">
            <v>1.2326368478592042</v>
          </cell>
          <cell r="I376">
            <v>1.2326367366443389</v>
          </cell>
          <cell r="J376">
            <v>1.2326365601238252</v>
          </cell>
          <cell r="K376"/>
          <cell r="L376"/>
        </row>
        <row r="377">
          <cell r="B377" t="str">
            <v>CEN-EBAT</v>
          </cell>
          <cell r="C377" t="str">
            <v>VAR_fout</v>
          </cell>
          <cell r="D377" t="str">
            <v>ELC13</v>
          </cell>
          <cell r="E377">
            <v>7.4812381160027277E-3</v>
          </cell>
          <cell r="F377">
            <v>6.0230807260696299E-3</v>
          </cell>
          <cell r="G377">
            <v>7.2572094782082592E-3</v>
          </cell>
          <cell r="H377">
            <v>6.8665886999657736E-3</v>
          </cell>
          <cell r="I377">
            <v>1.6930384793737686E-2</v>
          </cell>
          <cell r="J377">
            <v>0.16456258105708105</v>
          </cell>
          <cell r="K377">
            <v>0.17139686635579501</v>
          </cell>
          <cell r="L377">
            <v>0.29610669493799563</v>
          </cell>
          <cell r="M377">
            <v>0.32352250704341079</v>
          </cell>
          <cell r="N377">
            <v>0.4400293050338614</v>
          </cell>
          <cell r="O377">
            <v>0.44319662713044711</v>
          </cell>
          <cell r="P377">
            <v>0.46530538641446345</v>
          </cell>
        </row>
        <row r="378">
          <cell r="B378" t="str">
            <v>CEN-EBAT</v>
          </cell>
          <cell r="C378" t="str">
            <v>VAR_fout</v>
          </cell>
          <cell r="D378" t="str">
            <v>AUX_CEN-EBAT_OUT</v>
          </cell>
          <cell r="E378">
            <v>7.4812381160027086E-3</v>
          </cell>
          <cell r="F378">
            <v>6.0230807260696134E-3</v>
          </cell>
          <cell r="G378">
            <v>7.2572094782082297E-3</v>
          </cell>
          <cell r="H378">
            <v>6.8665886999657528E-3</v>
          </cell>
          <cell r="I378">
            <v>1.6930384793737631E-2</v>
          </cell>
          <cell r="J378">
            <v>0.16456258105708052</v>
          </cell>
          <cell r="K378">
            <v>0.17139686635579451</v>
          </cell>
          <cell r="L378">
            <v>0.29610669493799474</v>
          </cell>
          <cell r="M378">
            <v>0.32352250704340962</v>
          </cell>
          <cell r="N378">
            <v>0.44002930503385995</v>
          </cell>
          <cell r="O378">
            <v>0.4431966271304455</v>
          </cell>
          <cell r="P378">
            <v>0.46530538641446162</v>
          </cell>
        </row>
        <row r="379">
          <cell r="B379" t="str">
            <v>CEN-EBAT</v>
          </cell>
          <cell r="C379" t="str">
            <v>VAR_fin</v>
          </cell>
          <cell r="D379" t="str">
            <v>AUX_CEN-EBAT_IN</v>
          </cell>
          <cell r="E379">
            <v>8.6311228830966372E-3</v>
          </cell>
          <cell r="F379">
            <v>6.9532828327767988E-3</v>
          </cell>
          <cell r="G379">
            <v>8.3701621367588026E-3</v>
          </cell>
          <cell r="H379">
            <v>7.9205559148468625E-3</v>
          </cell>
          <cell r="I379">
            <v>1.9527447299108054E-2</v>
          </cell>
          <cell r="J379">
            <v>0.18979873673349706</v>
          </cell>
          <cell r="K379">
            <v>0.1976809496052653</v>
          </cell>
          <cell r="L379">
            <v>0.34151826637032312</v>
          </cell>
          <cell r="M379">
            <v>0.37313504232583283</v>
          </cell>
          <cell r="N379">
            <v>0.50751249145513966</v>
          </cell>
          <cell r="O379">
            <v>0.51116352022586209</v>
          </cell>
          <cell r="P379">
            <v>0.53666702283147194</v>
          </cell>
        </row>
        <row r="380">
          <cell r="B380" t="str">
            <v>CEN-EBAT</v>
          </cell>
          <cell r="C380" t="str">
            <v>VAR_fin</v>
          </cell>
          <cell r="D380" t="str">
            <v>ELC13</v>
          </cell>
          <cell r="E380">
            <v>8.6311228830966372E-3</v>
          </cell>
          <cell r="F380">
            <v>6.9532828327767988E-3</v>
          </cell>
          <cell r="G380">
            <v>8.3701621367588026E-3</v>
          </cell>
          <cell r="H380">
            <v>7.9205559148468625E-3</v>
          </cell>
          <cell r="I380">
            <v>1.9527447299108054E-2</v>
          </cell>
          <cell r="J380">
            <v>0.18979873673349706</v>
          </cell>
          <cell r="K380">
            <v>0.1976809496052653</v>
          </cell>
          <cell r="L380">
            <v>0.34151826637032312</v>
          </cell>
          <cell r="M380">
            <v>0.37313504232583283</v>
          </cell>
          <cell r="N380">
            <v>0.50751249145513966</v>
          </cell>
          <cell r="O380">
            <v>0.51116352022586209</v>
          </cell>
          <cell r="P380">
            <v>0.53666702283147194</v>
          </cell>
        </row>
        <row r="381">
          <cell r="B381" t="str">
            <v>CEN-EBAT</v>
          </cell>
          <cell r="C381" t="str">
            <v>VAR_ncap</v>
          </cell>
          <cell r="D381" t="str">
            <v>-</v>
          </cell>
          <cell r="E381">
            <v>1.2801787812516301E-3</v>
          </cell>
          <cell r="F381">
            <v>1.9639510441205299E-6</v>
          </cell>
          <cell r="G381">
            <v>7.3256597975981702E-6</v>
          </cell>
          <cell r="H381">
            <v>2.2857050953290799E-4</v>
          </cell>
          <cell r="I381">
            <v>2.6577479044638101E-3</v>
          </cell>
          <cell r="J381">
            <v>4.3385783308444302E-2</v>
          </cell>
          <cell r="K381">
            <v>3.1811812725562501E-2</v>
          </cell>
          <cell r="L381">
            <v>3.0018057618284501E-2</v>
          </cell>
          <cell r="M381">
            <v>3.2394959809766803E-2</v>
          </cell>
          <cell r="N381">
            <v>2.9103069824153401E-2</v>
          </cell>
          <cell r="O381">
            <v>4.2237429735918298E-2</v>
          </cell>
          <cell r="P381">
            <v>1.7688484333685799E-2</v>
          </cell>
        </row>
        <row r="382">
          <cell r="B382" t="str">
            <v>CEN-EBAT</v>
          </cell>
          <cell r="C382" t="str">
            <v>VAR_cap</v>
          </cell>
          <cell r="D382" t="str">
            <v>-</v>
          </cell>
          <cell r="E382">
            <v>1.2801787812516301E-3</v>
          </cell>
          <cell r="F382">
            <v>1.2814290011735324E-3</v>
          </cell>
          <cell r="G382">
            <v>1.2878003690248775E-3</v>
          </cell>
          <cell r="H382">
            <v>1.1709553605005231E-3</v>
          </cell>
          <cell r="I382">
            <v>2.8883587573277423E-3</v>
          </cell>
          <cell r="J382">
            <v>4.6089642817168402E-2</v>
          </cell>
          <cell r="K382">
            <v>7.6573411108442457E-2</v>
          </cell>
          <cell r="L382">
            <v>7.664515396796269E-2</v>
          </cell>
          <cell r="M382">
            <v>7.6719170719863158E-2</v>
          </cell>
          <cell r="N382">
            <v>7.6871559666856312E-2</v>
          </cell>
          <cell r="O382">
            <v>7.7073910619391936E-2</v>
          </cell>
          <cell r="P382">
            <v>7.9558041119852624E-2</v>
          </cell>
        </row>
        <row r="383">
          <cell r="B383" t="str">
            <v>ESOL-PV</v>
          </cell>
          <cell r="C383" t="str">
            <v>VAR_fout</v>
          </cell>
          <cell r="D383" t="str">
            <v>ELC35</v>
          </cell>
          <cell r="E383"/>
          <cell r="F383"/>
          <cell r="G383">
            <v>0.15619161658328937</v>
          </cell>
          <cell r="H383">
            <v>0.30073873674631285</v>
          </cell>
          <cell r="I383">
            <v>1.0480952929720284</v>
          </cell>
          <cell r="J383">
            <v>1.0506591012612638</v>
          </cell>
          <cell r="K383">
            <v>0.97802377089127579</v>
          </cell>
          <cell r="L383">
            <v>0.8725623358513952</v>
          </cell>
          <cell r="M383">
            <v>0.35195881198093909</v>
          </cell>
          <cell r="N383">
            <v>0.12400377950193174</v>
          </cell>
          <cell r="O383">
            <v>6.6301928980885258E-2</v>
          </cell>
          <cell r="P383">
            <v>0.18039875552024323</v>
          </cell>
        </row>
        <row r="384">
          <cell r="B384" t="str">
            <v>ESOL-PV</v>
          </cell>
          <cell r="C384" t="str">
            <v>VAR_fin</v>
          </cell>
          <cell r="D384" t="str">
            <v>SOL</v>
          </cell>
          <cell r="E384"/>
          <cell r="F384"/>
          <cell r="G384">
            <v>0.15619161658328937</v>
          </cell>
          <cell r="H384">
            <v>0.30073873674631285</v>
          </cell>
          <cell r="I384">
            <v>1.0480952929720284</v>
          </cell>
          <cell r="J384">
            <v>1.0506591012612638</v>
          </cell>
          <cell r="K384">
            <v>0.97802377089127579</v>
          </cell>
          <cell r="L384">
            <v>0.8725623358513952</v>
          </cell>
          <cell r="M384">
            <v>0.35195881198093909</v>
          </cell>
          <cell r="N384">
            <v>0.12400377950193174</v>
          </cell>
          <cell r="O384">
            <v>6.6301928980885258E-2</v>
          </cell>
          <cell r="P384">
            <v>0.18039875552024323</v>
          </cell>
        </row>
        <row r="385">
          <cell r="B385" t="str">
            <v>ESOL-PV</v>
          </cell>
          <cell r="C385" t="str">
            <v>VAR_fin</v>
          </cell>
          <cell r="D385" t="str">
            <v>SOLPVC</v>
          </cell>
          <cell r="E385"/>
          <cell r="F385"/>
          <cell r="G385">
            <v>0.15619161658328901</v>
          </cell>
          <cell r="H385">
            <v>0.30073873674631302</v>
          </cell>
          <cell r="I385">
            <v>1.04809529297203</v>
          </cell>
          <cell r="J385">
            <v>1.0506591012612601</v>
          </cell>
          <cell r="K385">
            <v>0.97802377089127601</v>
          </cell>
          <cell r="L385">
            <v>0.87256233585139498</v>
          </cell>
          <cell r="M385">
            <v>0.35195881198093898</v>
          </cell>
          <cell r="N385">
            <v>0.124003779501932</v>
          </cell>
          <cell r="O385">
            <v>6.6301928980885202E-2</v>
          </cell>
          <cell r="P385">
            <v>0.18039875552024301</v>
          </cell>
        </row>
        <row r="386">
          <cell r="B386" t="str">
            <v>ESOL-PV</v>
          </cell>
          <cell r="C386" t="str">
            <v>VAR_ncap</v>
          </cell>
          <cell r="D386" t="str">
            <v>-</v>
          </cell>
          <cell r="E386"/>
          <cell r="F386"/>
          <cell r="G386">
            <v>4.4925119443077997E-2</v>
          </cell>
          <cell r="H386">
            <v>2.3701459270177101E-2</v>
          </cell>
          <cell r="I386">
            <v>0.170540212226308</v>
          </cell>
          <cell r="J386">
            <v>5.8526075003792E-4</v>
          </cell>
          <cell r="K386">
            <v>2.7906620024568601E-2</v>
          </cell>
          <cell r="L386">
            <v>7.9279045470397505E-5</v>
          </cell>
          <cell r="M386">
            <v>5.2046666613224801E-5</v>
          </cell>
          <cell r="N386">
            <v>2.6072631692691101E-4</v>
          </cell>
          <cell r="O386">
            <v>1.4740581103912E-2</v>
          </cell>
          <cell r="P386">
            <v>2.6119049363165298E-2</v>
          </cell>
        </row>
        <row r="387">
          <cell r="B387" t="str">
            <v>ESOL-PV</v>
          </cell>
          <cell r="C387" t="str">
            <v>VAR_cap</v>
          </cell>
          <cell r="D387" t="str">
            <v>-</v>
          </cell>
          <cell r="E387"/>
          <cell r="F387"/>
          <cell r="G387">
            <v>4.4925119443077997E-2</v>
          </cell>
          <cell r="H387">
            <v>6.8626578713255101E-2</v>
          </cell>
          <cell r="I387">
            <v>0.239166790939563</v>
          </cell>
          <cell r="J387">
            <v>0.23975205168960101</v>
          </cell>
          <cell r="K387">
            <v>0.223177088759801</v>
          </cell>
          <cell r="L387">
            <v>0.19911137204638499</v>
          </cell>
          <cell r="M387">
            <v>8.0314933416530995E-2</v>
          </cell>
          <cell r="N387">
            <v>2.82986720535791E-2</v>
          </cell>
          <cell r="O387">
            <v>1.5132633132922501E-2</v>
          </cell>
          <cell r="P387">
            <v>4.1172403450617401E-2</v>
          </cell>
        </row>
        <row r="388">
          <cell r="B388" t="str">
            <v>RHEM-SHSTG-CHPNGA</v>
          </cell>
          <cell r="C388" t="str">
            <v>VAR_fout</v>
          </cell>
          <cell r="D388" t="str">
            <v>RHEM_LTH_CHPNGA</v>
          </cell>
          <cell r="E388">
            <v>4.3579978075217546E-2</v>
          </cell>
          <cell r="F388">
            <v>1.9360657832267737E-4</v>
          </cell>
          <cell r="G388">
            <v>9.0994463074022466E-3</v>
          </cell>
          <cell r="H388">
            <v>4.4205545846199665E-2</v>
          </cell>
          <cell r="I388">
            <v>6.8475883467232337E-2</v>
          </cell>
          <cell r="J388">
            <v>6.6674373610053392E-2</v>
          </cell>
          <cell r="K388">
            <v>6.3885343433766006E-2</v>
          </cell>
          <cell r="L388">
            <v>9.663543521376905E-2</v>
          </cell>
          <cell r="M388">
            <v>6.2082525465521649E-2</v>
          </cell>
          <cell r="N388">
            <v>9.6430071288209823E-2</v>
          </cell>
          <cell r="O388">
            <v>7.8562878905185179E-2</v>
          </cell>
          <cell r="P388">
            <v>0.18660766432991313</v>
          </cell>
        </row>
        <row r="389">
          <cell r="B389" t="str">
            <v>RHEM-SHSTG-CHPNGA</v>
          </cell>
          <cell r="C389" t="str">
            <v>VAR_fout</v>
          </cell>
          <cell r="D389" t="str">
            <v>AUX_REM-CHPNGA_OUT</v>
          </cell>
          <cell r="E389">
            <v>4.3579978075217636E-2</v>
          </cell>
          <cell r="F389">
            <v>1.9347759326050418E-4</v>
          </cell>
          <cell r="G389">
            <v>9.0899775807556371E-3</v>
          </cell>
          <cell r="H389">
            <v>4.4205545846199665E-2</v>
          </cell>
          <cell r="I389">
            <v>6.8413003868089003E-2</v>
          </cell>
          <cell r="J389">
            <v>6.6674373610053642E-2</v>
          </cell>
          <cell r="K389">
            <v>6.3833192133003813E-2</v>
          </cell>
          <cell r="L389">
            <v>9.6635435213769119E-2</v>
          </cell>
          <cell r="M389">
            <v>6.2082525465521704E-2</v>
          </cell>
          <cell r="N389">
            <v>9.6430071288209893E-2</v>
          </cell>
          <cell r="O389">
            <v>7.8562878905185263E-2</v>
          </cell>
          <cell r="P389">
            <v>0.1866076643299133</v>
          </cell>
        </row>
        <row r="390">
          <cell r="B390" t="str">
            <v>RHEM-SHSTG-CHPNGA</v>
          </cell>
          <cell r="C390" t="str">
            <v>VAR_fin</v>
          </cell>
          <cell r="D390" t="str">
            <v>AUX_REM-CHPNGA_IN</v>
          </cell>
          <cell r="E390">
            <v>5.8059198929310385E-2</v>
          </cell>
          <cell r="F390">
            <v>2.5824573489230417E-4</v>
          </cell>
          <cell r="G390">
            <v>1.1737309012391497E-2</v>
          </cell>
          <cell r="H390">
            <v>5.5251579004294123E-2</v>
          </cell>
          <cell r="I390">
            <v>8.30014826619518E-2</v>
          </cell>
          <cell r="J390">
            <v>7.8442169070027795E-2</v>
          </cell>
          <cell r="K390">
            <v>7.3010997481993897E-2</v>
          </cell>
          <cell r="L390">
            <v>0.10737361173674712</v>
          </cell>
          <cell r="M390">
            <v>6.8984289983718736E-2</v>
          </cell>
          <cell r="N390">
            <v>0.10714633554091199</v>
          </cell>
          <cell r="O390">
            <v>8.7294064276766226E-2</v>
          </cell>
          <cell r="P390">
            <v>0.20734563774730502</v>
          </cell>
        </row>
        <row r="391">
          <cell r="B391" t="str">
            <v>RHEM-SHSTG-CHPNGA</v>
          </cell>
          <cell r="C391" t="str">
            <v>VAR_fin</v>
          </cell>
          <cell r="D391" t="str">
            <v>RHEM_LTH_CHPNGA</v>
          </cell>
          <cell r="E391">
            <v>5.8059198929310385E-2</v>
          </cell>
          <cell r="F391">
            <v>2.5824573489230417E-4</v>
          </cell>
          <cell r="G391">
            <v>1.1737309012391497E-2</v>
          </cell>
          <cell r="H391">
            <v>5.5251579004294123E-2</v>
          </cell>
          <cell r="I391">
            <v>8.30014826619518E-2</v>
          </cell>
          <cell r="J391">
            <v>7.8442169070027795E-2</v>
          </cell>
          <cell r="K391">
            <v>7.3010997481993897E-2</v>
          </cell>
          <cell r="L391">
            <v>0.10737361173674712</v>
          </cell>
          <cell r="M391">
            <v>6.8984289983718736E-2</v>
          </cell>
          <cell r="N391">
            <v>0.10714633554091199</v>
          </cell>
          <cell r="O391">
            <v>8.7294064276766226E-2</v>
          </cell>
          <cell r="P391">
            <v>0.20734563774730502</v>
          </cell>
        </row>
        <row r="392">
          <cell r="B392" t="str">
            <v>RHEM-SHSTG-CHPNGA</v>
          </cell>
          <cell r="C392" t="str">
            <v>VAR_ncap</v>
          </cell>
          <cell r="D392" t="str">
            <v>-</v>
          </cell>
          <cell r="E392">
            <v>7.8513197034496204E-3</v>
          </cell>
          <cell r="F392">
            <v>9.7110093364016602E-5</v>
          </cell>
          <cell r="G392">
            <v>1.43549126248511E-4</v>
          </cell>
          <cell r="H392">
            <v>1.35096195163159E-2</v>
          </cell>
          <cell r="I392">
            <v>5.6072605523875699E-3</v>
          </cell>
          <cell r="J392">
            <v>1.38566119063351E-2</v>
          </cell>
          <cell r="K392">
            <v>6.3596102749730304E-4</v>
          </cell>
          <cell r="L392">
            <v>1.27948362308821E-2</v>
          </cell>
          <cell r="M392">
            <v>7.1546653583573596E-3</v>
          </cell>
          <cell r="N392">
            <v>2.3200320941648999E-3</v>
          </cell>
          <cell r="O392">
            <v>8.9506330601607804E-3</v>
          </cell>
          <cell r="P392">
            <v>2.7015819785612301E-2</v>
          </cell>
        </row>
        <row r="393">
          <cell r="B393" t="str">
            <v>RHEM-SHSTG-CHPNGA</v>
          </cell>
          <cell r="C393" t="str">
            <v>VAR_cap</v>
          </cell>
          <cell r="D393" t="str">
            <v>-</v>
          </cell>
          <cell r="E393">
            <v>7.8513197034496204E-3</v>
          </cell>
          <cell r="F393">
            <v>7.936228026310669E-3</v>
          </cell>
          <cell r="G393">
            <v>8.045670855027812E-3</v>
          </cell>
          <cell r="H393">
            <v>2.1482552565269927E-2</v>
          </cell>
          <cell r="I393">
            <v>2.1216256733845123E-2</v>
          </cell>
          <cell r="J393">
            <v>3.0364715601260937E-2</v>
          </cell>
          <cell r="K393">
            <v>1.9974392026502669E-2</v>
          </cell>
          <cell r="L393">
            <v>2.7199989054482999E-2</v>
          </cell>
          <cell r="M393">
            <v>2.2428343254754787E-2</v>
          </cell>
          <cell r="N393">
            <v>2.2096215994161506E-2</v>
          </cell>
          <cell r="O393">
            <v>1.8237888000805232E-2</v>
          </cell>
          <cell r="P393">
            <v>3.8179682908178914E-2</v>
          </cell>
        </row>
        <row r="394">
          <cell r="B394" t="str">
            <v>RHNS-ESOLPV</v>
          </cell>
          <cell r="C394" t="str">
            <v>VAR_fout</v>
          </cell>
          <cell r="D394" t="str">
            <v>RHNS_SOL_ELC</v>
          </cell>
          <cell r="E394"/>
          <cell r="F394">
            <v>6.51507596591029E-5</v>
          </cell>
          <cell r="G394">
            <v>5.2316932894332212E-3</v>
          </cell>
          <cell r="H394">
            <v>5.9166879660065017E-3</v>
          </cell>
          <cell r="I394">
            <v>6.2265676351077352E-3</v>
          </cell>
          <cell r="J394">
            <v>6.5450537774333021E-3</v>
          </cell>
          <cell r="K394">
            <v>6.879669511593074E-3</v>
          </cell>
          <cell r="L394">
            <v>7.2330228147511506E-3</v>
          </cell>
          <cell r="M394">
            <v>7.6039701452202107E-3</v>
          </cell>
          <cell r="N394">
            <v>7.9983556234866048E-3</v>
          </cell>
          <cell r="O394">
            <v>8.4135643134778722E-3</v>
          </cell>
          <cell r="P394">
            <v>9.0028252819397709E-3</v>
          </cell>
        </row>
        <row r="395">
          <cell r="B395" t="str">
            <v>RHNS-ESOLPV</v>
          </cell>
          <cell r="C395" t="str">
            <v>VAR_fin</v>
          </cell>
          <cell r="D395" t="str">
            <v>SOL</v>
          </cell>
          <cell r="E395"/>
          <cell r="F395">
            <v>6.51507596591029E-5</v>
          </cell>
          <cell r="G395">
            <v>5.2316932894332212E-3</v>
          </cell>
          <cell r="H395">
            <v>5.9166879660065017E-3</v>
          </cell>
          <cell r="I395">
            <v>6.2265676351077352E-3</v>
          </cell>
          <cell r="J395">
            <v>6.5450537774333021E-3</v>
          </cell>
          <cell r="K395">
            <v>6.879669511593074E-3</v>
          </cell>
          <cell r="L395">
            <v>7.2330228147511506E-3</v>
          </cell>
          <cell r="M395">
            <v>7.6039701452202107E-3</v>
          </cell>
          <cell r="N395">
            <v>7.9983556234866048E-3</v>
          </cell>
          <cell r="O395">
            <v>8.4135643134778722E-3</v>
          </cell>
          <cell r="P395">
            <v>9.0028252819397709E-3</v>
          </cell>
        </row>
        <row r="396">
          <cell r="B396" t="str">
            <v>RHNS-ESOLPV</v>
          </cell>
          <cell r="C396" t="str">
            <v>VAR_fin</v>
          </cell>
          <cell r="D396" t="str">
            <v>SOLPVC</v>
          </cell>
          <cell r="E396"/>
          <cell r="F396">
            <v>6.51507596591029E-5</v>
          </cell>
          <cell r="G396">
            <v>5.2316932894332204E-3</v>
          </cell>
          <cell r="H396">
            <v>5.9166879660065E-3</v>
          </cell>
          <cell r="I396">
            <v>6.22656763510773E-3</v>
          </cell>
          <cell r="J396">
            <v>6.5450537774333099E-3</v>
          </cell>
          <cell r="K396">
            <v>6.8796695115930697E-3</v>
          </cell>
          <cell r="L396">
            <v>7.2330228147511498E-3</v>
          </cell>
          <cell r="M396">
            <v>7.6039701452202098E-3</v>
          </cell>
          <cell r="N396">
            <v>7.99835562348661E-3</v>
          </cell>
          <cell r="O396">
            <v>8.4135643134778705E-3</v>
          </cell>
          <cell r="P396">
            <v>9.0028252819397692E-3</v>
          </cell>
        </row>
        <row r="397">
          <cell r="B397" t="str">
            <v>RHNS-ESOLPV</v>
          </cell>
          <cell r="C397" t="str">
            <v>VAR_ncap</v>
          </cell>
          <cell r="D397" t="str">
            <v>-</v>
          </cell>
          <cell r="E397"/>
          <cell r="F397">
            <v>2.2217397517191599E-5</v>
          </cell>
          <cell r="G397">
            <v>1.64816557490662E-3</v>
          </cell>
          <cell r="H397">
            <v>3.8765339517255401E-5</v>
          </cell>
          <cell r="I397">
            <v>8.9053166745594995E-5</v>
          </cell>
          <cell r="J397">
            <v>1.0045387470344599E-4</v>
          </cell>
          <cell r="K397">
            <v>1.4770385270247799E-3</v>
          </cell>
          <cell r="L397">
            <v>4.2009948482954701E-4</v>
          </cell>
          <cell r="M397">
            <v>1.82408302842124E-4</v>
          </cell>
          <cell r="N397">
            <v>2.2771473636925001E-4</v>
          </cell>
          <cell r="O397">
            <v>1.59728782260884E-3</v>
          </cell>
          <cell r="P397">
            <v>5.9148718273838196E-4</v>
          </cell>
        </row>
        <row r="398">
          <cell r="B398" t="str">
            <v>RHNS-ESOLPV</v>
          </cell>
          <cell r="C398" t="str">
            <v>VAR_cap</v>
          </cell>
          <cell r="D398" t="str">
            <v>-</v>
          </cell>
          <cell r="E398"/>
          <cell r="F398">
            <v>2.2217397517191599E-5</v>
          </cell>
          <cell r="G398">
            <v>1.6703829724238201E-3</v>
          </cell>
          <cell r="H398">
            <v>1.7091483119410699E-3</v>
          </cell>
          <cell r="I398">
            <v>1.7982014786866701E-3</v>
          </cell>
          <cell r="J398">
            <v>1.890096103392E-3</v>
          </cell>
          <cell r="K398">
            <v>1.98494802113341E-3</v>
          </cell>
          <cell r="L398">
            <v>2.0866450533033698E-3</v>
          </cell>
          <cell r="M398">
            <v>2.19372353363713E-3</v>
          </cell>
          <cell r="N398">
            <v>2.3072610510657E-3</v>
          </cell>
          <cell r="O398">
            <v>2.42751034664976E-3</v>
          </cell>
          <cell r="P398">
            <v>2.5988980445586E-3</v>
          </cell>
        </row>
        <row r="399">
          <cell r="B399" t="str">
            <v>RHSA-WHSTG-CHP</v>
          </cell>
          <cell r="C399" t="str">
            <v>VAR_fout</v>
          </cell>
          <cell r="D399" t="str">
            <v>AUX_RHSA-CHP_OUT</v>
          </cell>
          <cell r="E399">
            <v>8.0881841900614262</v>
          </cell>
          <cell r="F399">
            <v>2.6986530455623179E-4</v>
          </cell>
          <cell r="G399">
            <v>8.0660592370516097E-3</v>
          </cell>
          <cell r="H399">
            <v>3.5214871523458646E-2</v>
          </cell>
          <cell r="I399">
            <v>0.17914497030969209</v>
          </cell>
          <cell r="J399">
            <v>0.1458852392808361</v>
          </cell>
          <cell r="K399">
            <v>8.4787689985362902E-2</v>
          </cell>
          <cell r="L399">
            <v>0.14671798741734118</v>
          </cell>
          <cell r="M399">
            <v>5.1594082857627656E-2</v>
          </cell>
          <cell r="N399">
            <v>0.15709446469294866</v>
          </cell>
          <cell r="O399">
            <v>6.8946731265644309E-2</v>
          </cell>
          <cell r="P399">
            <v>0.96745927548285438</v>
          </cell>
        </row>
        <row r="400">
          <cell r="B400" t="str">
            <v>RHSA-WHSTG-CHP</v>
          </cell>
          <cell r="C400" t="str">
            <v>VAR_fout</v>
          </cell>
          <cell r="D400" t="str">
            <v>RHSA_LTH</v>
          </cell>
          <cell r="E400">
            <v>8.0881841900614013</v>
          </cell>
          <cell r="F400">
            <v>2.7004521475926864E-4</v>
          </cell>
          <cell r="G400">
            <v>8.0744613820901891E-3</v>
          </cell>
          <cell r="H400">
            <v>3.5214871523458646E-2</v>
          </cell>
          <cell r="I400">
            <v>0.17930962561328526</v>
          </cell>
          <cell r="J400">
            <v>0.14588523928083569</v>
          </cell>
          <cell r="K400">
            <v>8.4856960973912793E-2</v>
          </cell>
          <cell r="L400">
            <v>0.14671798741734096</v>
          </cell>
          <cell r="M400">
            <v>5.1594082857627607E-2</v>
          </cell>
          <cell r="N400">
            <v>0.15709446469294844</v>
          </cell>
          <cell r="O400">
            <v>6.8946731265644226E-2</v>
          </cell>
          <cell r="P400">
            <v>0.9674592754828536</v>
          </cell>
        </row>
        <row r="401">
          <cell r="B401" t="str">
            <v>RHSA-WHSTG-CHP</v>
          </cell>
          <cell r="C401" t="str">
            <v>VAR_fin</v>
          </cell>
          <cell r="D401" t="str">
            <v>RHSA_LTH</v>
          </cell>
          <cell r="E401">
            <v>10.784182335409515</v>
          </cell>
          <cell r="F401">
            <v>3.751710529407349E-4</v>
          </cell>
          <cell r="G401">
            <v>1.038995988591983E-2</v>
          </cell>
          <cell r="H401">
            <v>4.4031725587355075E-2</v>
          </cell>
          <cell r="I401">
            <v>0.2173344588535441</v>
          </cell>
          <cell r="J401">
            <v>0.17163146397961457</v>
          </cell>
          <cell r="K401">
            <v>9.6969995099553757E-2</v>
          </cell>
          <cell r="L401">
            <v>0.16304024621379498</v>
          </cell>
          <cell r="M401">
            <v>5.7340512602587282E-2</v>
          </cell>
          <cell r="N401">
            <v>0.17457048899405422</v>
          </cell>
          <cell r="O401">
            <v>7.6621891924055219E-2</v>
          </cell>
          <cell r="P401">
            <v>1.0749522797810858</v>
          </cell>
        </row>
        <row r="402">
          <cell r="B402" t="str">
            <v>RHSA-WHSTG-CHP</v>
          </cell>
          <cell r="C402" t="str">
            <v>VAR_fin</v>
          </cell>
          <cell r="D402" t="str">
            <v>AUX_RHSA-CHP_IN</v>
          </cell>
          <cell r="E402">
            <v>10.784182335409515</v>
          </cell>
          <cell r="F402">
            <v>3.751710529407349E-4</v>
          </cell>
          <cell r="G402">
            <v>1.038995988591983E-2</v>
          </cell>
          <cell r="H402">
            <v>4.4031725587355075E-2</v>
          </cell>
          <cell r="I402">
            <v>0.2173344588535441</v>
          </cell>
          <cell r="J402">
            <v>0.17163146397961457</v>
          </cell>
          <cell r="K402">
            <v>9.6969995099553757E-2</v>
          </cell>
          <cell r="L402">
            <v>0.16304024621379498</v>
          </cell>
          <cell r="M402">
            <v>5.7340512602587282E-2</v>
          </cell>
          <cell r="N402">
            <v>0.17457048899405422</v>
          </cell>
          <cell r="O402">
            <v>7.6621891924055219E-2</v>
          </cell>
          <cell r="P402">
            <v>1.0749522797810858</v>
          </cell>
        </row>
        <row r="403">
          <cell r="B403" t="str">
            <v>RHSA-WHSTG-CHP</v>
          </cell>
          <cell r="C403" t="str">
            <v>VAR_ncap</v>
          </cell>
          <cell r="D403" t="str">
            <v>-</v>
          </cell>
          <cell r="E403">
            <v>0.51229088380759402</v>
          </cell>
          <cell r="F403">
            <v>3.8363470297839597E-5</v>
          </cell>
          <cell r="G403">
            <v>4.4517762988281097E-5</v>
          </cell>
          <cell r="H403">
            <v>4.8519115231361902E-5</v>
          </cell>
          <cell r="I403">
            <v>7.21231829532364E-2</v>
          </cell>
          <cell r="J403">
            <v>7.0498717154264898E-3</v>
          </cell>
          <cell r="K403">
            <v>3.3076109369311999E-4</v>
          </cell>
          <cell r="L403">
            <v>1.8738419701886399E-2</v>
          </cell>
          <cell r="M403">
            <v>2.6309997137230002E-4</v>
          </cell>
          <cell r="N403">
            <v>2.6655766460568502E-3</v>
          </cell>
          <cell r="O403">
            <v>5.6417492107803304E-3</v>
          </cell>
          <cell r="P403">
            <v>5.4407661418210997E-2</v>
          </cell>
        </row>
        <row r="404">
          <cell r="B404" t="str">
            <v>RHSA-WHSTG-CHP</v>
          </cell>
          <cell r="C404" t="str">
            <v>VAR_cap</v>
          </cell>
          <cell r="D404" t="str">
            <v>-</v>
          </cell>
          <cell r="E404">
            <v>0.51297269179259652</v>
          </cell>
          <cell r="F404">
            <v>1.99056083893559E-2</v>
          </cell>
          <cell r="G404">
            <v>1.8995176655798862E-2</v>
          </cell>
          <cell r="H404">
            <v>1.6563981647541193E-2</v>
          </cell>
          <cell r="I404">
            <v>7.6434139408688984E-2</v>
          </cell>
          <cell r="J404">
            <v>7.9180708727085714E-2</v>
          </cell>
          <cell r="K404">
            <v>2.3471857278743506E-2</v>
          </cell>
          <cell r="L404">
            <v>2.6032178961795122E-2</v>
          </cell>
          <cell r="M404">
            <v>2.0195647024818741E-2</v>
          </cell>
          <cell r="N404">
            <v>2.1520285979948862E-2</v>
          </cell>
          <cell r="O404">
            <v>1.1628964294066383E-2</v>
          </cell>
          <cell r="P404">
            <v>6.2609208438699243E-2</v>
          </cell>
        </row>
        <row r="405">
          <cell r="B405" t="str">
            <v>G-INTC-SER</v>
          </cell>
          <cell r="C405" t="str">
            <v>VAR_fout</v>
          </cell>
          <cell r="D405" t="str">
            <v>ELC35</v>
          </cell>
          <cell r="E405">
            <v>54.157617579529813</v>
          </cell>
          <cell r="F405">
            <v>8.9647930949182872E-3</v>
          </cell>
          <cell r="G405">
            <v>1.2016554246595486E-2</v>
          </cell>
          <cell r="H405">
            <v>4.5059292917198528E-3</v>
          </cell>
          <cell r="I405">
            <v>9.3030899360785589E-3</v>
          </cell>
          <cell r="J405">
            <v>8.9544690268106054E-3</v>
          </cell>
          <cell r="K405">
            <v>8.7169615882256718E-3</v>
          </cell>
          <cell r="L405">
            <v>2.1360064936993207E-2</v>
          </cell>
          <cell r="M405">
            <v>1.0835845250545597E-2</v>
          </cell>
          <cell r="N405">
            <v>2.2058878997500336E-2</v>
          </cell>
          <cell r="O405">
            <v>1.694596071928518E-2</v>
          </cell>
          <cell r="P405">
            <v>3.8363168647203162E-2</v>
          </cell>
        </row>
        <row r="406">
          <cell r="B406" t="str">
            <v>G-INTC-SER</v>
          </cell>
          <cell r="C406" t="str">
            <v>VAR_fout</v>
          </cell>
          <cell r="D406" t="str">
            <v>SCOM_ELC</v>
          </cell>
          <cell r="E406">
            <v>60.641969258647364</v>
          </cell>
          <cell r="F406">
            <v>58.713448982582413</v>
          </cell>
          <cell r="G406">
            <v>63.479641871880737</v>
          </cell>
          <cell r="H406">
            <v>64.722155962311987</v>
          </cell>
          <cell r="I406">
            <v>64.112739874765182</v>
          </cell>
          <cell r="J406">
            <v>68.596443171750963</v>
          </cell>
          <cell r="K406">
            <v>65.543771727398379</v>
          </cell>
          <cell r="L406">
            <v>63.502397908252419</v>
          </cell>
          <cell r="M406">
            <v>65.143344468664893</v>
          </cell>
          <cell r="N406">
            <v>66.900825856643607</v>
          </cell>
          <cell r="O406">
            <v>69.520175302518155</v>
          </cell>
          <cell r="P406">
            <v>71.408706148422752</v>
          </cell>
        </row>
        <row r="407">
          <cell r="B407" t="str">
            <v>G-INTC-SER</v>
          </cell>
          <cell r="C407" t="str">
            <v>VAR_fin</v>
          </cell>
          <cell r="D407" t="str">
            <v>ELC5</v>
          </cell>
          <cell r="E407">
            <v>114.79958297430237</v>
          </cell>
          <cell r="F407">
            <v>58.722413775677381</v>
          </cell>
          <cell r="G407">
            <v>63.491658426127302</v>
          </cell>
          <cell r="H407">
            <v>64.726661891603669</v>
          </cell>
          <cell r="I407">
            <v>64.122042964701265</v>
          </cell>
          <cell r="J407">
            <v>68.605397640777738</v>
          </cell>
          <cell r="K407">
            <v>65.552488688986642</v>
          </cell>
          <cell r="L407">
            <v>63.523757973189419</v>
          </cell>
          <cell r="M407">
            <v>65.154180313915447</v>
          </cell>
          <cell r="N407">
            <v>66.922884735641063</v>
          </cell>
          <cell r="O407">
            <v>69.537121263237395</v>
          </cell>
          <cell r="P407">
            <v>71.447069317070017</v>
          </cell>
        </row>
        <row r="408">
          <cell r="B408" t="str">
            <v>G-INTC-SER</v>
          </cell>
          <cell r="C408" t="str">
            <v>VAR_ncap</v>
          </cell>
          <cell r="D408" t="str">
            <v>-</v>
          </cell>
          <cell r="E408">
            <v>9.0024132288610795E-8</v>
          </cell>
          <cell r="F408">
            <v>9.3507006359559795E-8</v>
          </cell>
          <cell r="G408">
            <v>1.0488194062705799E-7</v>
          </cell>
          <cell r="H408">
            <v>1.1873248800355801E-7</v>
          </cell>
          <cell r="I408">
            <v>1.6319067496663901E-7</v>
          </cell>
          <cell r="J408">
            <v>1.9424408956306601E-7</v>
          </cell>
          <cell r="K408">
            <v>2.5261554516529798E-7</v>
          </cell>
          <cell r="L408">
            <v>3.2671062082789298E-7</v>
          </cell>
          <cell r="M408">
            <v>4.01847296250085E-7</v>
          </cell>
          <cell r="N408">
            <v>7.3313758319691905E-7</v>
          </cell>
          <cell r="O408">
            <v>1.3298317941328301E-6</v>
          </cell>
        </row>
        <row r="409">
          <cell r="B409" t="str">
            <v>G-INTC-SER</v>
          </cell>
          <cell r="C409" t="str">
            <v>VAR_cap</v>
          </cell>
          <cell r="D409" t="str">
            <v>-</v>
          </cell>
          <cell r="E409">
            <v>4.3683888589490198</v>
          </cell>
          <cell r="F409">
            <v>4.3683888882192115</v>
          </cell>
          <cell r="G409">
            <v>4.3683890424801586</v>
          </cell>
          <cell r="H409">
            <v>4.3683892126874486</v>
          </cell>
          <cell r="I409">
            <v>4.3683893053938192</v>
          </cell>
          <cell r="J409">
            <v>4.3683895041177765</v>
          </cell>
          <cell r="K409">
            <v>4.3683897451609592</v>
          </cell>
          <cell r="L409">
            <v>4.3683898761448967</v>
          </cell>
          <cell r="M409">
            <v>4.3683904239476172</v>
          </cell>
          <cell r="N409">
            <v>4.3683907812554494</v>
          </cell>
          <cell r="O409">
            <v>4.3683919781397833</v>
          </cell>
          <cell r="P409">
            <v>4.3683926676721914</v>
          </cell>
        </row>
        <row r="410">
          <cell r="B410" t="str">
            <v>CHPWOD</v>
          </cell>
          <cell r="C410" t="str">
            <v>VAR_fout</v>
          </cell>
          <cell r="D410" t="str">
            <v>ELC35</v>
          </cell>
          <cell r="E410">
            <v>0.41022751038176947</v>
          </cell>
          <cell r="F410">
            <v>6.1442782187642202E-2</v>
          </cell>
          <cell r="G410">
            <v>0.54104236549389817</v>
          </cell>
          <cell r="H410">
            <v>1.088960862532365</v>
          </cell>
          <cell r="I410">
            <v>1.3268710141433824</v>
          </cell>
          <cell r="J410">
            <v>1.5498170862104226</v>
          </cell>
          <cell r="K410">
            <v>1.5615157465042442</v>
          </cell>
          <cell r="L410">
            <v>1.2303273807766562</v>
          </cell>
          <cell r="M410">
            <v>0.41322242717032343</v>
          </cell>
          <cell r="N410">
            <v>0.39471008257710211</v>
          </cell>
          <cell r="O410">
            <v>0.35370979793802004</v>
          </cell>
          <cell r="P410">
            <v>0.24164111066318708</v>
          </cell>
        </row>
        <row r="411">
          <cell r="B411" t="str">
            <v>CHPWOD</v>
          </cell>
          <cell r="C411" t="str">
            <v>VAR_fout</v>
          </cell>
          <cell r="D411" t="str">
            <v>LTH</v>
          </cell>
          <cell r="E411">
            <v>1.0728207232237026</v>
          </cell>
          <cell r="F411">
            <v>0.16068422608244498</v>
          </cell>
          <cell r="G411">
            <v>1.4149257354867559</v>
          </cell>
          <cell r="H411">
            <v>2.8478338252280082</v>
          </cell>
          <cell r="I411">
            <v>3.4700128221364892</v>
          </cell>
          <cell r="J411">
            <v>4.0530579866410781</v>
          </cell>
          <cell r="K411">
            <v>4.0836521444670248</v>
          </cell>
          <cell r="L411">
            <v>3.2175333858482071</v>
          </cell>
          <cell r="M411">
            <v>1.0806529838931562</v>
          </cell>
          <cell r="N411">
            <v>1.0322397828950487</v>
          </cell>
          <cell r="O411">
            <v>0.92501646435665175</v>
          </cell>
          <cell r="P411">
            <v>0.63193614407040932</v>
          </cell>
        </row>
        <row r="412">
          <cell r="B412" t="str">
            <v>CHPWOD</v>
          </cell>
          <cell r="C412" t="str">
            <v>VAR_fin</v>
          </cell>
          <cell r="D412" t="str">
            <v>EWOD</v>
          </cell>
          <cell r="E412">
            <v>1.6837440398527712</v>
          </cell>
          <cell r="F412">
            <v>0.24575990734236436</v>
          </cell>
          <cell r="G412">
            <v>2.0868737707070544</v>
          </cell>
          <cell r="H412">
            <v>3.9605254519955575</v>
          </cell>
          <cell r="I412">
            <v>4.566603964957328</v>
          </cell>
          <cell r="J412">
            <v>5.0621626766825862</v>
          </cell>
          <cell r="K412">
            <v>5.1012074392935487</v>
          </cell>
          <cell r="L412">
            <v>4.0205730916371527</v>
          </cell>
          <cell r="M412">
            <v>1.353637500658962</v>
          </cell>
          <cell r="N412">
            <v>1.2946938377980273</v>
          </cell>
          <cell r="O412">
            <v>1.1586080771359035</v>
          </cell>
          <cell r="P412">
            <v>0.79796430117869299</v>
          </cell>
        </row>
        <row r="413">
          <cell r="B413" t="str">
            <v>CHPWOD</v>
          </cell>
          <cell r="C413" t="str">
            <v>VAR_ncap</v>
          </cell>
          <cell r="D413" t="str">
            <v>-</v>
          </cell>
          <cell r="E413"/>
          <cell r="F413">
            <v>3.6199983283443303E-7</v>
          </cell>
          <cell r="G413">
            <v>8.9643174262459702E-3</v>
          </cell>
          <cell r="H413">
            <v>2.1422295833186E-2</v>
          </cell>
          <cell r="I413">
            <v>1.1567704565177901E-2</v>
          </cell>
          <cell r="J413">
            <v>1.43243390400172E-2</v>
          </cell>
          <cell r="K413">
            <v>1.61526440708443E-2</v>
          </cell>
          <cell r="L413">
            <v>3.8630845543446901E-3</v>
          </cell>
          <cell r="M413">
            <v>4.4849281038050896E-6</v>
          </cell>
          <cell r="N413">
            <v>1.0700227458687E-4</v>
          </cell>
          <cell r="O413">
            <v>1.018082038086E-2</v>
          </cell>
          <cell r="P413">
            <v>7.8282962921382503E-5</v>
          </cell>
        </row>
        <row r="414">
          <cell r="B414" t="str">
            <v>CHPWOD</v>
          </cell>
          <cell r="C414" t="str">
            <v>VAR_cap</v>
          </cell>
          <cell r="D414" t="str">
            <v>-</v>
          </cell>
          <cell r="E414">
            <v>1.5398051662180001E-2</v>
          </cell>
          <cell r="F414">
            <v>1.1221472324865533E-2</v>
          </cell>
          <cell r="G414">
            <v>2.0184876543627404E-2</v>
          </cell>
          <cell r="H414">
            <v>4.0626518966287342E-2</v>
          </cell>
          <cell r="I414">
            <v>4.9521675294302236E-2</v>
          </cell>
          <cell r="J414">
            <v>5.7824654709579322E-2</v>
          </cell>
          <cell r="K414">
            <v>5.8260311906383283E-2</v>
          </cell>
          <cell r="L414">
            <v>4.590544749500184E-2</v>
          </cell>
          <cell r="M414">
            <v>2.0818666116075697E-2</v>
          </cell>
          <cell r="N414">
            <v>2.012108815841392E-2</v>
          </cell>
          <cell r="O414">
            <v>1.4151478253849856E-2</v>
          </cell>
          <cell r="P414">
            <v>1.0366995287769794E-2</v>
          </cell>
        </row>
        <row r="415">
          <cell r="B415" t="str">
            <v>D-EH2R</v>
          </cell>
          <cell r="C415" t="str">
            <v>VAR_fout</v>
          </cell>
          <cell r="D415" t="str">
            <v>EH2</v>
          </cell>
          <cell r="E415"/>
          <cell r="F415"/>
          <cell r="G415"/>
          <cell r="H415"/>
          <cell r="I415"/>
          <cell r="J415">
            <v>2.1042129847474726E-3</v>
          </cell>
          <cell r="K415">
            <v>1.9559746963518816E-3</v>
          </cell>
          <cell r="L415">
            <v>3.4274711586028306E-3</v>
          </cell>
          <cell r="M415">
            <v>2.8914498568147853E-3</v>
          </cell>
          <cell r="N415">
            <v>5.8815380308894667E-3</v>
          </cell>
          <cell r="O415">
            <v>1.0031934444295674E-2</v>
          </cell>
          <cell r="P415">
            <v>3.6791875541312802E-2</v>
          </cell>
        </row>
        <row r="416">
          <cell r="B416" t="str">
            <v>D-EH2R</v>
          </cell>
          <cell r="C416" t="str">
            <v>VAR_fin</v>
          </cell>
          <cell r="D416" t="str">
            <v>H2</v>
          </cell>
          <cell r="E416"/>
          <cell r="F416"/>
          <cell r="G416"/>
          <cell r="H416"/>
          <cell r="I416"/>
          <cell r="J416">
            <v>2.1042129847474726E-3</v>
          </cell>
          <cell r="K416">
            <v>1.9559746963518816E-3</v>
          </cell>
          <cell r="L416">
            <v>3.4274711586028306E-3</v>
          </cell>
          <cell r="M416">
            <v>2.8914498568147853E-3</v>
          </cell>
          <cell r="N416">
            <v>5.8815380308894667E-3</v>
          </cell>
          <cell r="O416">
            <v>1.0031934444295674E-2</v>
          </cell>
          <cell r="P416">
            <v>3.6791875541312802E-2</v>
          </cell>
        </row>
        <row r="417">
          <cell r="B417" t="str">
            <v>D-EH2R</v>
          </cell>
          <cell r="C417" t="str">
            <v>VAR_ncap</v>
          </cell>
          <cell r="D417" t="str">
            <v>-</v>
          </cell>
          <cell r="E417"/>
          <cell r="F417"/>
          <cell r="G417"/>
          <cell r="H417"/>
          <cell r="I417">
            <v>1.81333730493387E-6</v>
          </cell>
          <cell r="J417">
            <v>5.6121824198317205E-4</v>
          </cell>
          <cell r="K417">
            <v>5.4467906201275296E-4</v>
          </cell>
          <cell r="L417">
            <v>1.21949009444846E-4</v>
          </cell>
          <cell r="M417">
            <v>2.4903080172461499E-4</v>
          </cell>
          <cell r="N417">
            <v>4.1053326148683602E-4</v>
          </cell>
          <cell r="O417">
            <v>7.9195659003421801E-4</v>
          </cell>
          <cell r="P417">
            <v>2.38950394980986E-3</v>
          </cell>
        </row>
        <row r="418">
          <cell r="B418" t="str">
            <v>D-EH2R</v>
          </cell>
          <cell r="C418" t="str">
            <v>VAR_cap</v>
          </cell>
          <cell r="D418" t="str">
            <v>-</v>
          </cell>
          <cell r="E418"/>
          <cell r="F418"/>
          <cell r="G418"/>
          <cell r="H418"/>
          <cell r="I418">
            <v>1.81333730493387E-6</v>
          </cell>
          <cell r="J418">
            <v>5.6159903726452705E-4</v>
          </cell>
          <cell r="K418">
            <v>5.4467906201275296E-4</v>
          </cell>
          <cell r="L418">
            <v>6.6662807145759901E-4</v>
          </cell>
          <cell r="M418">
            <v>3.6974186246789E-4</v>
          </cell>
          <cell r="N418">
            <v>5.9959299450360905E-4</v>
          </cell>
          <cell r="O418">
            <v>8.6467103087140603E-4</v>
          </cell>
          <cell r="P418">
            <v>3.1814605398440702E-3</v>
          </cell>
        </row>
        <row r="419">
          <cell r="B419" t="str">
            <v>G-INTC1</v>
          </cell>
          <cell r="C419" t="str">
            <v>VAR_fout</v>
          </cell>
          <cell r="D419" t="str">
            <v>ELC13</v>
          </cell>
          <cell r="E419">
            <v>125.01774244975901</v>
          </cell>
          <cell r="F419">
            <v>139.75338120781359</v>
          </cell>
          <cell r="G419">
            <v>123.1950545876702</v>
          </cell>
          <cell r="H419">
            <v>107.44463267126595</v>
          </cell>
          <cell r="I419">
            <v>114.18677289447012</v>
          </cell>
          <cell r="J419">
            <v>116.45658061215504</v>
          </cell>
          <cell r="K419">
            <v>108.6744668197022</v>
          </cell>
          <cell r="L419">
            <v>105.24830685642604</v>
          </cell>
          <cell r="M419">
            <v>98.990594341638641</v>
          </cell>
          <cell r="N419">
            <v>105.38596437768658</v>
          </cell>
          <cell r="O419">
            <v>107.66549204026232</v>
          </cell>
          <cell r="P419">
            <v>115.08844631610845</v>
          </cell>
        </row>
        <row r="420">
          <cell r="B420" t="str">
            <v>G-INTC1</v>
          </cell>
          <cell r="C420" t="str">
            <v>VAR_fin</v>
          </cell>
          <cell r="D420" t="str">
            <v>ELC</v>
          </cell>
          <cell r="E420">
            <v>126.33430896815976</v>
          </cell>
          <cell r="F420">
            <v>143.37576577536493</v>
          </cell>
          <cell r="G420">
            <v>126.11389062004254</v>
          </cell>
          <cell r="H420">
            <v>109.59379276084189</v>
          </cell>
          <cell r="I420">
            <v>116.05243483816965</v>
          </cell>
          <cell r="J420">
            <v>117.93570859081389</v>
          </cell>
          <cell r="K420">
            <v>109.66226131828475</v>
          </cell>
          <cell r="L420">
            <v>105.8275429947175</v>
          </cell>
          <cell r="M420">
            <v>99.53539103534554</v>
          </cell>
          <cell r="N420">
            <v>105.96595811686878</v>
          </cell>
          <cell r="O420">
            <v>108.258031205018</v>
          </cell>
          <cell r="P420">
            <v>115.72183785652574</v>
          </cell>
        </row>
        <row r="421">
          <cell r="B421" t="str">
            <v>G-INTC1</v>
          </cell>
          <cell r="C421" t="str">
            <v>VAR_ncap</v>
          </cell>
          <cell r="D421" t="str">
            <v>-</v>
          </cell>
          <cell r="E421">
            <v>1.9192010980278099E-7</v>
          </cell>
          <cell r="F421">
            <v>1.7209970286656499E-7</v>
          </cell>
          <cell r="G421">
            <v>1.8703427655364501E-7</v>
          </cell>
          <cell r="H421">
            <v>2.2556284774990799E-7</v>
          </cell>
          <cell r="I421">
            <v>3.0290946485601803E-7</v>
          </cell>
          <cell r="J421">
            <v>4.0145211920767802E-7</v>
          </cell>
          <cell r="K421">
            <v>4.9629826154553396E-7</v>
          </cell>
          <cell r="L421">
            <v>7.6630554288733304E-7</v>
          </cell>
          <cell r="M421">
            <v>1.07161158307539E-6</v>
          </cell>
          <cell r="N421">
            <v>3.8096628507497502E-6</v>
          </cell>
        </row>
        <row r="422">
          <cell r="B422" t="str">
            <v>G-INTC1</v>
          </cell>
          <cell r="C422" t="str">
            <v>VAR_cap</v>
          </cell>
          <cell r="D422" t="str">
            <v>-</v>
          </cell>
          <cell r="E422">
            <v>15.305609183965201</v>
          </cell>
          <cell r="F422">
            <v>15.305609183965201</v>
          </cell>
          <cell r="G422">
            <v>15.305609183965201</v>
          </cell>
          <cell r="H422">
            <v>15.305609359689305</v>
          </cell>
          <cell r="I422">
            <v>15.305609789338856</v>
          </cell>
          <cell r="J422">
            <v>15.305609960582137</v>
          </cell>
          <cell r="K422">
            <v>15.305610272687012</v>
          </cell>
          <cell r="L422">
            <v>15.305610664943721</v>
          </cell>
          <cell r="M422">
            <v>15.305611084983731</v>
          </cell>
          <cell r="N422">
            <v>15.305612185610752</v>
          </cell>
          <cell r="O422">
            <v>15.305612999159109</v>
          </cell>
          <cell r="P422">
            <v>15.305616808821959</v>
          </cell>
        </row>
        <row r="423">
          <cell r="B423" t="str">
            <v>EHYD-RUNS00</v>
          </cell>
          <cell r="C423" t="str">
            <v>VAR_fout</v>
          </cell>
          <cell r="D423" t="str">
            <v>ELC35</v>
          </cell>
          <cell r="E423">
            <v>12.240000076296599</v>
          </cell>
          <cell r="F423">
            <v>12.239257281880429</v>
          </cell>
          <cell r="G423">
            <v>12.240520985962528</v>
          </cell>
          <cell r="H423">
            <v>12.248268803613556</v>
          </cell>
          <cell r="I423">
            <v>12.256308892364512</v>
          </cell>
          <cell r="J423">
            <v>12.264298425789615</v>
          </cell>
          <cell r="K423">
            <v>12.272527853273623</v>
          </cell>
          <cell r="L423">
            <v>12.280857748910471</v>
          </cell>
          <cell r="M423">
            <v>12.280578561875119</v>
          </cell>
          <cell r="N423">
            <v>12.280655046050624</v>
          </cell>
          <cell r="O423">
            <v>12.280501401193877</v>
          </cell>
          <cell r="P423">
            <v>12.273766186305378</v>
          </cell>
        </row>
        <row r="424">
          <cell r="B424" t="str">
            <v>EHYD-RUNS00</v>
          </cell>
          <cell r="C424" t="str">
            <v>VAR_fin</v>
          </cell>
          <cell r="D424" t="str">
            <v>HYDR</v>
          </cell>
          <cell r="E424">
            <v>12.240000076296599</v>
          </cell>
          <cell r="F424">
            <v>12.239257281880429</v>
          </cell>
          <cell r="G424">
            <v>12.240520985962528</v>
          </cell>
          <cell r="H424">
            <v>12.248268803613556</v>
          </cell>
          <cell r="I424">
            <v>12.256308892364512</v>
          </cell>
          <cell r="J424">
            <v>12.264298425789615</v>
          </cell>
          <cell r="K424">
            <v>12.272527853273623</v>
          </cell>
          <cell r="L424">
            <v>12.280857748910471</v>
          </cell>
          <cell r="M424">
            <v>12.280578561875119</v>
          </cell>
          <cell r="N424">
            <v>12.280655046050624</v>
          </cell>
          <cell r="O424">
            <v>12.280501401193877</v>
          </cell>
          <cell r="P424">
            <v>12.273766186305378</v>
          </cell>
        </row>
        <row r="425">
          <cell r="B425" t="str">
            <v>EHYD-RUNS00</v>
          </cell>
          <cell r="C425" t="str">
            <v>VAR_cap</v>
          </cell>
          <cell r="D425" t="str">
            <v>-</v>
          </cell>
          <cell r="E425">
            <v>0.85785999999999896</v>
          </cell>
          <cell r="F425">
            <v>0.88297936593724102</v>
          </cell>
          <cell r="G425">
            <v>0.89707999999999899</v>
          </cell>
          <cell r="H425">
            <v>0.89707999999999899</v>
          </cell>
          <cell r="I425">
            <v>0.89707999999999899</v>
          </cell>
          <cell r="J425">
            <v>0.89707999999999899</v>
          </cell>
          <cell r="K425">
            <v>0.89707999999999899</v>
          </cell>
          <cell r="L425">
            <v>0.89707999999999899</v>
          </cell>
          <cell r="M425">
            <v>0.89707999999999899</v>
          </cell>
          <cell r="N425">
            <v>0.89707999999999899</v>
          </cell>
          <cell r="O425">
            <v>0.89707999999999899</v>
          </cell>
          <cell r="P425">
            <v>0.89707999999999899</v>
          </cell>
        </row>
        <row r="426">
          <cell r="B426" t="str">
            <v>RHNS-SHSTG-CHPWOD</v>
          </cell>
          <cell r="C426" t="str">
            <v>VAR_fout</v>
          </cell>
          <cell r="D426" t="str">
            <v>AUX_RNS-CHPWOD_OUT</v>
          </cell>
          <cell r="E426">
            <v>2.9001852749859002E-4</v>
          </cell>
          <cell r="F426">
            <v>2.5421035189510598E-4</v>
          </cell>
          <cell r="G426">
            <v>3.0558226435842034E-4</v>
          </cell>
          <cell r="H426">
            <v>2.5655705237482202E-3</v>
          </cell>
          <cell r="I426">
            <v>4.3008141534600806E-3</v>
          </cell>
          <cell r="J426">
            <v>4.4180423254639844E-3</v>
          </cell>
          <cell r="K426">
            <v>6.2556738035651595E-3</v>
          </cell>
          <cell r="L426">
            <v>1.4713545689069608E-2</v>
          </cell>
          <cell r="M426">
            <v>7.7910231541341033E-3</v>
          </cell>
          <cell r="N426">
            <v>1.6369896021443047E-2</v>
          </cell>
          <cell r="O426">
            <v>1.4683415532378946E-2</v>
          </cell>
          <cell r="P426">
            <v>3.7544581617486729E-2</v>
          </cell>
        </row>
        <row r="427">
          <cell r="B427" t="str">
            <v>RHNS-SHSTG-CHPWOD</v>
          </cell>
          <cell r="C427" t="str">
            <v>VAR_fout</v>
          </cell>
          <cell r="D427" t="str">
            <v>RHNS_LTH_CHPWOD</v>
          </cell>
          <cell r="E427">
            <v>2.9001852749858937E-4</v>
          </cell>
          <cell r="F427">
            <v>2.5437982546303533E-4</v>
          </cell>
          <cell r="G427">
            <v>3.0590057921712647E-4</v>
          </cell>
          <cell r="H427">
            <v>2.5655705237482202E-3</v>
          </cell>
          <cell r="I427">
            <v>4.3047671076452418E-3</v>
          </cell>
          <cell r="J427">
            <v>4.4180423254639705E-3</v>
          </cell>
          <cell r="K427">
            <v>6.2607846481758933E-3</v>
          </cell>
          <cell r="L427">
            <v>1.4713545689069593E-2</v>
          </cell>
          <cell r="M427">
            <v>7.7910231541340963E-3</v>
          </cell>
          <cell r="N427">
            <v>1.6369896021443037E-2</v>
          </cell>
          <cell r="O427">
            <v>1.4683415532378927E-2</v>
          </cell>
          <cell r="P427">
            <v>3.7544581617486673E-2</v>
          </cell>
        </row>
        <row r="428">
          <cell r="B428" t="str">
            <v>RHNS-SHSTG-CHPWOD</v>
          </cell>
          <cell r="C428" t="str">
            <v>VAR_fin</v>
          </cell>
          <cell r="D428" t="str">
            <v>AUX_RNS-CHPWOD_IN</v>
          </cell>
          <cell r="E428">
            <v>2.2526868190597305E-4</v>
          </cell>
          <cell r="F428">
            <v>1.2205627799752016E-4</v>
          </cell>
          <cell r="G428">
            <v>2.3866495067249911E-4</v>
          </cell>
          <cell r="H428">
            <v>3.2017539786542868E-3</v>
          </cell>
          <cell r="I428">
            <v>5.222964573048338E-3</v>
          </cell>
          <cell r="J428">
            <v>5.1957202491395857E-3</v>
          </cell>
          <cell r="K428">
            <v>7.1551000965265708E-3</v>
          </cell>
          <cell r="L428">
            <v>1.635851419621499E-2</v>
          </cell>
          <cell r="M428">
            <v>8.6585454600541668E-3</v>
          </cell>
          <cell r="N428">
            <v>1.8198656378870387E-2</v>
          </cell>
          <cell r="O428">
            <v>1.6320259450509082E-2</v>
          </cell>
          <cell r="P428">
            <v>4.1723449346440268E-2</v>
          </cell>
        </row>
        <row r="429">
          <cell r="B429" t="str">
            <v>RHNS-SHSTG-CHPWOD</v>
          </cell>
          <cell r="C429" t="str">
            <v>VAR_fin</v>
          </cell>
          <cell r="D429" t="str">
            <v>RHNS_LTH_CHPWOD</v>
          </cell>
          <cell r="E429">
            <v>2.2526868190597305E-4</v>
          </cell>
          <cell r="F429">
            <v>1.2205627799752016E-4</v>
          </cell>
          <cell r="G429">
            <v>2.3866495067249911E-4</v>
          </cell>
          <cell r="H429">
            <v>3.2017539786542868E-3</v>
          </cell>
          <cell r="I429">
            <v>5.222964573048338E-3</v>
          </cell>
          <cell r="J429">
            <v>5.1957202491395857E-3</v>
          </cell>
          <cell r="K429">
            <v>7.1551000965265708E-3</v>
          </cell>
          <cell r="L429">
            <v>1.635851419621499E-2</v>
          </cell>
          <cell r="M429">
            <v>8.6585454600541668E-3</v>
          </cell>
          <cell r="N429">
            <v>1.8198656378870387E-2</v>
          </cell>
          <cell r="O429">
            <v>1.6320259450509082E-2</v>
          </cell>
          <cell r="P429">
            <v>4.1723449346440268E-2</v>
          </cell>
        </row>
        <row r="430">
          <cell r="B430" t="str">
            <v>RHNS-SHSTG-CHPWOD</v>
          </cell>
          <cell r="C430" t="str">
            <v>VAR_ncap</v>
          </cell>
          <cell r="D430" t="str">
            <v>-</v>
          </cell>
          <cell r="E430">
            <v>2.7650976601691999E-3</v>
          </cell>
          <cell r="F430">
            <v>6.6550670595653895E-5</v>
          </cell>
          <cell r="G430">
            <v>1.17755544712907E-4</v>
          </cell>
          <cell r="H430">
            <v>9.8525009974635995E-5</v>
          </cell>
          <cell r="I430">
            <v>3.08515241883617E-3</v>
          </cell>
          <cell r="J430">
            <v>1.33058451578309E-3</v>
          </cell>
          <cell r="K430">
            <v>2.8420595326083799E-4</v>
          </cell>
          <cell r="L430">
            <v>4.9809771329807099E-3</v>
          </cell>
          <cell r="M430">
            <v>1.18092636408481E-4</v>
          </cell>
          <cell r="N430">
            <v>3.8803419890182499E-3</v>
          </cell>
          <cell r="O430">
            <v>1.9431779679877699E-3</v>
          </cell>
          <cell r="P430">
            <v>9.1703413982101908E-3</v>
          </cell>
        </row>
        <row r="431">
          <cell r="B431" t="str">
            <v>RHNS-SHSTG-CHPWOD</v>
          </cell>
          <cell r="C431" t="str">
            <v>VAR_cap</v>
          </cell>
          <cell r="D431" t="str">
            <v>-</v>
          </cell>
          <cell r="E431">
            <v>2.7650976601691999E-3</v>
          </cell>
          <cell r="F431">
            <v>2.8241630432882222E-3</v>
          </cell>
          <cell r="G431">
            <v>2.9219147927774286E-3</v>
          </cell>
          <cell r="H431">
            <v>2.9835677557587745E-3</v>
          </cell>
          <cell r="I431">
            <v>3.9733417496376679E-3</v>
          </cell>
          <cell r="J431">
            <v>4.4681599616581639E-3</v>
          </cell>
          <cell r="K431">
            <v>4.6530472459198786E-3</v>
          </cell>
          <cell r="L431">
            <v>6.5455187747997263E-3</v>
          </cell>
          <cell r="M431">
            <v>5.4154160587183758E-3</v>
          </cell>
          <cell r="N431">
            <v>8.9065811693295801E-3</v>
          </cell>
          <cell r="O431">
            <v>6.6788989935817047E-3</v>
          </cell>
          <cell r="P431">
            <v>1.4919838697991305E-2</v>
          </cell>
        </row>
        <row r="432">
          <cell r="B432" t="str">
            <v>HPLOIL</v>
          </cell>
          <cell r="C432" t="str">
            <v>VAR_fout</v>
          </cell>
          <cell r="D432" t="str">
            <v>LTH</v>
          </cell>
          <cell r="E432">
            <v>0.18408704821036059</v>
          </cell>
          <cell r="F432">
            <v>0.18581701561461836</v>
          </cell>
          <cell r="G432">
            <v>3.1856635873922763E-3</v>
          </cell>
          <cell r="H432">
            <v>3.2660614815454196E-3</v>
          </cell>
          <cell r="I432">
            <v>2.6395856901927006E-3</v>
          </cell>
          <cell r="J432">
            <v>2.5376166327276458E-3</v>
          </cell>
          <cell r="K432">
            <v>2.3789645382262985E-3</v>
          </cell>
          <cell r="L432">
            <v>8.244846231210489E-4</v>
          </cell>
          <cell r="M432">
            <v>2.1570576182631746E-3</v>
          </cell>
          <cell r="N432">
            <v>9.6796224870064509E-4</v>
          </cell>
          <cell r="O432">
            <v>1.7849801674047034E-3</v>
          </cell>
          <cell r="P432">
            <v>9.7438224053170456E-4</v>
          </cell>
        </row>
        <row r="433">
          <cell r="B433" t="str">
            <v>HPLOIL</v>
          </cell>
          <cell r="C433" t="str">
            <v>VAR_fout</v>
          </cell>
          <cell r="D433" t="str">
            <v>CO2_E</v>
          </cell>
          <cell r="E433">
            <v>15.878209240598601</v>
          </cell>
          <cell r="F433">
            <v>16.027425520023201</v>
          </cell>
          <cell r="G433">
            <v>0.27477562111251003</v>
          </cell>
          <cell r="H433">
            <v>0.28171024578207599</v>
          </cell>
          <cell r="I433">
            <v>0.22767432203853699</v>
          </cell>
          <cell r="J433">
            <v>0.21887910235178001</v>
          </cell>
          <cell r="K433">
            <v>0.20519475477034199</v>
          </cell>
          <cell r="L433">
            <v>7.1114939855042206E-2</v>
          </cell>
          <cell r="M433">
            <v>0.18605443750540901</v>
          </cell>
          <cell r="N433">
            <v>8.3490431680484201E-2</v>
          </cell>
          <cell r="O433">
            <v>0.153961339833007</v>
          </cell>
          <cell r="P433">
            <v>8.4044180434714899E-2</v>
          </cell>
        </row>
        <row r="434">
          <cell r="B434" t="str">
            <v>HPLOIL</v>
          </cell>
          <cell r="C434" t="str">
            <v>VAR_fin</v>
          </cell>
          <cell r="D434" t="str">
            <v>ELFO</v>
          </cell>
          <cell r="E434">
            <v>0.21544381601897616</v>
          </cell>
          <cell r="F434">
            <v>0.21746846024454852</v>
          </cell>
          <cell r="G434">
            <v>3.7282987939282189E-3</v>
          </cell>
          <cell r="H434">
            <v>3.8223913946007536E-3</v>
          </cell>
          <cell r="I434">
            <v>3.0892038268458257E-3</v>
          </cell>
          <cell r="J434">
            <v>2.9698657035519722E-3</v>
          </cell>
          <cell r="K434">
            <v>2.7841893455948711E-3</v>
          </cell>
          <cell r="L434">
            <v>9.6492455705620252E-4</v>
          </cell>
          <cell r="M434">
            <v>2.5244835482416445E-3</v>
          </cell>
          <cell r="N434">
            <v>1.1328416781612525E-3</v>
          </cell>
          <cell r="O434">
            <v>2.089027677517057E-3</v>
          </cell>
          <cell r="P434">
            <v>1.1403552297790376E-3</v>
          </cell>
        </row>
        <row r="435">
          <cell r="B435" t="str">
            <v>HPLOIL</v>
          </cell>
          <cell r="C435" t="str">
            <v>VAR_ncap</v>
          </cell>
          <cell r="D435" t="str">
            <v>-</v>
          </cell>
          <cell r="E435">
            <v>3.6445839453369997E-5</v>
          </cell>
          <cell r="F435">
            <v>2.1985591488267E-5</v>
          </cell>
          <cell r="G435">
            <v>2.1476085864048499E-5</v>
          </cell>
          <cell r="H435">
            <v>2.3164333431729601E-5</v>
          </cell>
          <cell r="I435">
            <v>1.0574277049449901E-3</v>
          </cell>
          <cell r="J435">
            <v>7.7548328328729801E-5</v>
          </cell>
          <cell r="K435">
            <v>1.02854528998516E-4</v>
          </cell>
          <cell r="L435">
            <v>5.4490984927283597E-4</v>
          </cell>
          <cell r="M435">
            <v>2.4053093514613799E-4</v>
          </cell>
          <cell r="N435">
            <v>9.7289263483807203E-4</v>
          </cell>
          <cell r="O435">
            <v>1.3543927643454599E-4</v>
          </cell>
          <cell r="P435">
            <v>2.1348204809084901E-3</v>
          </cell>
        </row>
        <row r="436">
          <cell r="B436" t="str">
            <v>HPLOIL</v>
          </cell>
          <cell r="C436" t="str">
            <v>VAR_cap</v>
          </cell>
          <cell r="D436" t="str">
            <v>-</v>
          </cell>
          <cell r="E436">
            <v>2.7025372130703471E-2</v>
          </cell>
          <cell r="F436">
            <v>2.4062493874365036E-2</v>
          </cell>
          <cell r="G436">
            <v>5.2576402061431868E-3</v>
          </cell>
          <cell r="H436">
            <v>2.2665218795189131E-3</v>
          </cell>
          <cell r="I436">
            <v>1.1206202439089752E-3</v>
          </cell>
          <cell r="J436">
            <v>1.1701024987132028E-3</v>
          </cell>
          <cell r="K436">
            <v>1.2368687355324623E-3</v>
          </cell>
          <cell r="L436">
            <v>1.7402353888447452E-3</v>
          </cell>
          <cell r="M436">
            <v>1.231542387880438E-3</v>
          </cell>
          <cell r="N436">
            <v>1.8218768426450289E-3</v>
          </cell>
          <cell r="O436">
            <v>1.8509506999461092E-3</v>
          </cell>
          <cell r="P436">
            <v>3.426413474973875E-3</v>
          </cell>
        </row>
        <row r="437">
          <cell r="B437" t="str">
            <v>V2G</v>
          </cell>
          <cell r="C437" t="str">
            <v>VAR_fout</v>
          </cell>
          <cell r="D437" t="str">
            <v>ELC35</v>
          </cell>
          <cell r="E437"/>
          <cell r="F437"/>
          <cell r="G437"/>
          <cell r="H437">
            <v>1.0996704151128043</v>
          </cell>
          <cell r="I437">
            <v>0.95462828260772137</v>
          </cell>
          <cell r="J437">
            <v>0.96928907801732989</v>
          </cell>
          <cell r="K437">
            <v>0.4839043859599918</v>
          </cell>
          <cell r="L437">
            <v>1.2248339652267126</v>
          </cell>
          <cell r="M437">
            <v>2.4360237511816298</v>
          </cell>
          <cell r="N437">
            <v>3.1886743511502851</v>
          </cell>
          <cell r="O437">
            <v>2.9437049812346086</v>
          </cell>
          <cell r="P437">
            <v>3.4085306808448488</v>
          </cell>
        </row>
        <row r="438">
          <cell r="B438" t="str">
            <v>V2G</v>
          </cell>
          <cell r="C438" t="str">
            <v>VAR_fin</v>
          </cell>
          <cell r="D438" t="str">
            <v>T-ELC-Bus_c_BatSTGout_S1</v>
          </cell>
          <cell r="E438"/>
          <cell r="F438"/>
          <cell r="G438"/>
          <cell r="H438">
            <v>3.7760314222483838E-3</v>
          </cell>
          <cell r="I438">
            <v>1.1740750656516365E-2</v>
          </cell>
          <cell r="J438">
            <v>5.5992537956547081E-3</v>
          </cell>
          <cell r="K438">
            <v>6.5853392846756129E-3</v>
          </cell>
          <cell r="L438">
            <v>5.7168214264478193E-3</v>
          </cell>
          <cell r="M438">
            <v>4.9757762785342871E-3</v>
          </cell>
          <cell r="N438">
            <v>6.5689125319580268E-3</v>
          </cell>
          <cell r="O438">
            <v>5.6457854681298235E-3</v>
          </cell>
          <cell r="P438">
            <v>8.575893439083427E-3</v>
          </cell>
        </row>
        <row r="439">
          <cell r="B439" t="str">
            <v>V2G</v>
          </cell>
          <cell r="C439" t="str">
            <v>VAR_fin</v>
          </cell>
          <cell r="D439" t="str">
            <v>T-ELC-Bus_c_BatSTGout_S2</v>
          </cell>
          <cell r="E439"/>
          <cell r="F439"/>
          <cell r="G439"/>
          <cell r="H439">
            <v>3.1761505640458794E-3</v>
          </cell>
          <cell r="I439">
            <v>5.0808950399417402E-3</v>
          </cell>
          <cell r="J439">
            <v>4.1703277165121609E-3</v>
          </cell>
          <cell r="K439">
            <v>4.7644528859789575E-3</v>
          </cell>
          <cell r="L439">
            <v>6.00313754538316E-3</v>
          </cell>
          <cell r="M439">
            <v>4.9794167050185127E-3</v>
          </cell>
          <cell r="N439">
            <v>6.5222582532800284E-3</v>
          </cell>
          <cell r="O439">
            <v>5.6707326512387907E-3</v>
          </cell>
          <cell r="P439">
            <v>7.9949201815081479E-3</v>
          </cell>
        </row>
        <row r="440">
          <cell r="B440" t="str">
            <v>V2G</v>
          </cell>
          <cell r="C440" t="str">
            <v>VAR_fin</v>
          </cell>
          <cell r="D440" t="str">
            <v>T-ELC-Bus_c_BatSTGout_S3</v>
          </cell>
          <cell r="E440"/>
          <cell r="F440"/>
          <cell r="G440"/>
          <cell r="H440">
            <v>7.0705883691180829E-4</v>
          </cell>
          <cell r="I440">
            <v>5.8898976687175321E-4</v>
          </cell>
          <cell r="J440">
            <v>5.879358098712942E-4</v>
          </cell>
          <cell r="K440">
            <v>1.1852141959914769E-3</v>
          </cell>
          <cell r="L440">
            <v>1.8831709051989555E-3</v>
          </cell>
          <cell r="M440">
            <v>1.7933590321671372E-3</v>
          </cell>
          <cell r="N440">
            <v>2.4597211554103966E-3</v>
          </cell>
          <cell r="O440">
            <v>2.7419613953876239E-3</v>
          </cell>
          <cell r="P440">
            <v>4.4228056197569768E-3</v>
          </cell>
        </row>
        <row r="441">
          <cell r="B441" t="str">
            <v>V2G</v>
          </cell>
          <cell r="C441" t="str">
            <v>VAR_fin</v>
          </cell>
          <cell r="D441" t="str">
            <v>T-ELC-Bus_c_BatSTGout_S4</v>
          </cell>
          <cell r="E441"/>
          <cell r="F441"/>
          <cell r="G441"/>
          <cell r="H441">
            <v>5.9640835095735973E-4</v>
          </cell>
          <cell r="I441">
            <v>5.5366056901753414E-4</v>
          </cell>
          <cell r="J441">
            <v>8.5737461694514151E-4</v>
          </cell>
          <cell r="K441">
            <v>9.1184158293407432E-4</v>
          </cell>
          <cell r="L441">
            <v>1.5477723364580786E-3</v>
          </cell>
          <cell r="M441">
            <v>1.4789999994918623E-3</v>
          </cell>
          <cell r="N441">
            <v>1.5906813299793408E-3</v>
          </cell>
          <cell r="O441">
            <v>1.977683732280835E-3</v>
          </cell>
          <cell r="P441">
            <v>2.788904102085188E-3</v>
          </cell>
        </row>
        <row r="442">
          <cell r="B442" t="str">
            <v>V2G</v>
          </cell>
          <cell r="C442" t="str">
            <v>VAR_fin</v>
          </cell>
          <cell r="D442" t="str">
            <v>T-ELC-car-BatSTGOut_S1</v>
          </cell>
          <cell r="E442"/>
          <cell r="F442"/>
          <cell r="G442"/>
          <cell r="H442">
            <v>7.0519030855239334E-2</v>
          </cell>
          <cell r="I442">
            <v>6.2924676658428644E-2</v>
          </cell>
          <cell r="J442">
            <v>0.2134603724198382</v>
          </cell>
          <cell r="K442">
            <v>0.10858168390244974</v>
          </cell>
          <cell r="L442">
            <v>0.29175830159177829</v>
          </cell>
          <cell r="M442">
            <v>0.53227931543629059</v>
          </cell>
          <cell r="N442">
            <v>0.69504303693669689</v>
          </cell>
          <cell r="O442">
            <v>0.7529229056748149</v>
          </cell>
          <cell r="P442">
            <v>0.93896529394551853</v>
          </cell>
        </row>
        <row r="443">
          <cell r="B443" t="str">
            <v>V2G</v>
          </cell>
          <cell r="C443" t="str">
            <v>VAR_fin</v>
          </cell>
          <cell r="D443" t="str">
            <v>T-ELC-car-BatSTGOut_S2</v>
          </cell>
          <cell r="E443"/>
          <cell r="F443"/>
          <cell r="G443"/>
          <cell r="H443">
            <v>0.15650663933971717</v>
          </cell>
          <cell r="I443">
            <v>0.10108366786700158</v>
          </cell>
          <cell r="J443">
            <v>9.755380453852952E-2</v>
          </cell>
          <cell r="K443">
            <v>5.0407302268463683E-2</v>
          </cell>
          <cell r="L443">
            <v>9.0182593785584686E-2</v>
          </cell>
          <cell r="M443">
            <v>0.19007159406934979</v>
          </cell>
          <cell r="N443">
            <v>0.29300443169325158</v>
          </cell>
          <cell r="O443">
            <v>0.27877021780541839</v>
          </cell>
          <cell r="P443">
            <v>0.32838202394327753</v>
          </cell>
        </row>
        <row r="444">
          <cell r="B444" t="str">
            <v>V2G</v>
          </cell>
          <cell r="C444" t="str">
            <v>VAR_fin</v>
          </cell>
          <cell r="D444" t="str">
            <v>T-ELC-car-BatSTGOut_S3</v>
          </cell>
          <cell r="E444"/>
          <cell r="F444"/>
          <cell r="G444"/>
          <cell r="H444">
            <v>0.16234895169077782</v>
          </cell>
          <cell r="I444">
            <v>9.4754009109881548E-2</v>
          </cell>
          <cell r="J444">
            <v>9.5468143087718976E-2</v>
          </cell>
          <cell r="K444">
            <v>5.1565379029486082E-2</v>
          </cell>
          <cell r="L444">
            <v>9.6459915675843305E-2</v>
          </cell>
          <cell r="M444">
            <v>0.19791243014604831</v>
          </cell>
          <cell r="N444">
            <v>0.29513780182264027</v>
          </cell>
          <cell r="O444">
            <v>0.27014536526902322</v>
          </cell>
          <cell r="P444">
            <v>0.32955557438678218</v>
          </cell>
        </row>
        <row r="445">
          <cell r="B445" t="str">
            <v>V2G</v>
          </cell>
          <cell r="C445" t="str">
            <v>VAR_fin</v>
          </cell>
          <cell r="D445" t="str">
            <v>T-ELC-car-BatSTGOut_S4</v>
          </cell>
          <cell r="E445"/>
          <cell r="F445"/>
          <cell r="G445"/>
          <cell r="H445">
            <v>0.27254053447115151</v>
          </cell>
          <cell r="I445">
            <v>0.1824303046483223</v>
          </cell>
          <cell r="J445">
            <v>0.15615075490867764</v>
          </cell>
          <cell r="K445">
            <v>6.1856139927933006E-2</v>
          </cell>
          <cell r="L445">
            <v>0.13713723493152688</v>
          </cell>
          <cell r="M445">
            <v>0.31291225666228745</v>
          </cell>
          <cell r="N445">
            <v>0.46317246653422917</v>
          </cell>
          <cell r="O445">
            <v>0.42121701289864621</v>
          </cell>
          <cell r="P445">
            <v>0.60819624502044667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T-ELC-car-PlgSTGOut_S1</v>
          </cell>
          <cell r="E446"/>
          <cell r="F446"/>
          <cell r="G446"/>
          <cell r="H446">
            <v>9.061098442312113E-4</v>
          </cell>
          <cell r="I446">
            <v>2.492940865436217E-3</v>
          </cell>
          <cell r="J446">
            <v>3.911573759122002E-3</v>
          </cell>
          <cell r="K446">
            <v>5.4416700697196858E-3</v>
          </cell>
          <cell r="L446">
            <v>1.1499656125304755E-2</v>
          </cell>
          <cell r="M446">
            <v>1.2833660253560397E-2</v>
          </cell>
          <cell r="N446">
            <v>1.5827239387627798E-2</v>
          </cell>
          <cell r="O446">
            <v>1.5506169906547341E-2</v>
          </cell>
          <cell r="P446">
            <v>2.0943353248457107E-2</v>
          </cell>
        </row>
        <row r="447">
          <cell r="B447" t="str">
            <v>V2G</v>
          </cell>
          <cell r="C447" t="str">
            <v>VAR_fin</v>
          </cell>
          <cell r="D447" t="str">
            <v>T-ELC-car-PlgSTGOut_S2</v>
          </cell>
          <cell r="H447">
            <v>4.765185548853138E-4</v>
          </cell>
          <cell r="I447">
            <v>1.0976887608070255E-3</v>
          </cell>
          <cell r="J447">
            <v>1.801563267972649E-3</v>
          </cell>
          <cell r="K447">
            <v>2.9990381318678021E-3</v>
          </cell>
          <cell r="L447">
            <v>6.6376814029377529E-3</v>
          </cell>
          <cell r="M447">
            <v>1.1107377282943053E-2</v>
          </cell>
          <cell r="N447">
            <v>7.3923392869260441E-3</v>
          </cell>
          <cell r="O447">
            <v>6.2304920033633537E-3</v>
          </cell>
          <cell r="P447">
            <v>9.7049979367631947E-3</v>
          </cell>
        </row>
        <row r="448">
          <cell r="B448" t="str">
            <v>V2G</v>
          </cell>
          <cell r="C448" t="str">
            <v>VAR_fin</v>
          </cell>
          <cell r="D448" t="str">
            <v>T-ELC-car-PlgSTGOut_S3</v>
          </cell>
          <cell r="H448">
            <v>0.39347111048239752</v>
          </cell>
          <cell r="I448">
            <v>0.18007146222033676</v>
          </cell>
          <cell r="J448">
            <v>4.3696491945748192E-2</v>
          </cell>
          <cell r="K448">
            <v>4.2951894283791855E-2</v>
          </cell>
          <cell r="L448">
            <v>0.14463605385845665</v>
          </cell>
          <cell r="M448">
            <v>0.51694480590837022</v>
          </cell>
          <cell r="N448">
            <v>0.60904907553096532</v>
          </cell>
          <cell r="O448">
            <v>0.54815945399592725</v>
          </cell>
          <cell r="P448">
            <v>8.5301526026356475E-2</v>
          </cell>
        </row>
        <row r="449">
          <cell r="B449" t="str">
            <v>V2G</v>
          </cell>
          <cell r="C449" t="str">
            <v>VAR_fin</v>
          </cell>
          <cell r="D449" t="str">
            <v>T-ELC-TWSTGout_S1</v>
          </cell>
          <cell r="H449">
            <v>5.8125096496447351E-3</v>
          </cell>
          <cell r="I449">
            <v>9.615569833274858E-3</v>
          </cell>
          <cell r="J449">
            <v>8.8838968160560479E-3</v>
          </cell>
          <cell r="K449">
            <v>9.5009592156713434E-3</v>
          </cell>
          <cell r="L449">
            <v>1.9457471357073521E-2</v>
          </cell>
          <cell r="M449">
            <v>1.4109808436774115E-2</v>
          </cell>
          <cell r="N449">
            <v>2.4997453443653839E-2</v>
          </cell>
          <cell r="O449">
            <v>1.8220746035708064E-2</v>
          </cell>
          <cell r="P449">
            <v>4.0109969329416344E-2</v>
          </cell>
        </row>
        <row r="450">
          <cell r="B450" t="str">
            <v>V2G</v>
          </cell>
          <cell r="C450" t="str">
            <v>VAR_fin</v>
          </cell>
          <cell r="D450" t="str">
            <v>T-ELC-car-PlgSTGOut_S4</v>
          </cell>
          <cell r="H450">
            <v>3.9776176575090296E-4</v>
          </cell>
          <cell r="I450">
            <v>0.24675450387213571</v>
          </cell>
          <cell r="J450">
            <v>0.28014819798875751</v>
          </cell>
          <cell r="K450">
            <v>8.2582726841636492E-2</v>
          </cell>
          <cell r="L450">
            <v>0.30455305898867285</v>
          </cell>
          <cell r="M450">
            <v>0.54855211847853202</v>
          </cell>
          <cell r="N450">
            <v>0.6362896652681217</v>
          </cell>
          <cell r="O450">
            <v>0.49603741519716754</v>
          </cell>
          <cell r="P450">
            <v>0.79308927813909391</v>
          </cell>
        </row>
        <row r="451">
          <cell r="B451" t="str">
            <v>V2G</v>
          </cell>
          <cell r="C451" t="str">
            <v>VAR_fin</v>
          </cell>
          <cell r="D451" t="str">
            <v>T-ELC-TWSTGout_S2</v>
          </cell>
          <cell r="H451">
            <v>7.0064793037849672E-3</v>
          </cell>
          <cell r="I451">
            <v>1.1499897016107664E-2</v>
          </cell>
          <cell r="J451">
            <v>1.1146878216625059E-2</v>
          </cell>
          <cell r="K451">
            <v>1.0472916915350988E-2</v>
          </cell>
          <cell r="L451">
            <v>2.1071531173720067E-2</v>
          </cell>
          <cell r="M451">
            <v>1.8205764635239013E-2</v>
          </cell>
          <cell r="N451">
            <v>2.9570439714239304E-2</v>
          </cell>
          <cell r="O451">
            <v>2.2577905153032075E-2</v>
          </cell>
          <cell r="P451">
            <v>4.5763634335984057E-2</v>
          </cell>
        </row>
        <row r="452">
          <cell r="B452" t="str">
            <v>V2G</v>
          </cell>
          <cell r="C452" t="str">
            <v>VAR_fin</v>
          </cell>
          <cell r="D452" t="str">
            <v>T-ELC-TWSTGout_S3</v>
          </cell>
          <cell r="H452">
            <v>8.1802921156473134E-3</v>
          </cell>
          <cell r="I452">
            <v>1.8876413001719407E-2</v>
          </cell>
          <cell r="J452">
            <v>1.8376859403614963E-2</v>
          </cell>
          <cell r="K452">
            <v>1.6006195429514654E-2</v>
          </cell>
          <cell r="L452">
            <v>3.3925242212144165E-2</v>
          </cell>
          <cell r="M452">
            <v>2.6514826706659781E-2</v>
          </cell>
          <cell r="N452">
            <v>3.7594179754556395E-2</v>
          </cell>
          <cell r="O452">
            <v>3.7035071484516728E-2</v>
          </cell>
          <cell r="P452">
            <v>6.5109379565405912E-2</v>
          </cell>
        </row>
        <row r="453">
          <cell r="B453" t="str">
            <v>V2G</v>
          </cell>
          <cell r="C453" t="str">
            <v>VAR_fin</v>
          </cell>
          <cell r="D453" t="str">
            <v>T-ELC-TWSTGout_S4</v>
          </cell>
          <cell r="H453">
            <v>9.4983004689333794E-3</v>
          </cell>
          <cell r="I453">
            <v>1.9316282759421658E-2</v>
          </cell>
          <cell r="J453">
            <v>2.186758899647763E-2</v>
          </cell>
          <cell r="K453">
            <v>2.2132173413253492E-2</v>
          </cell>
          <cell r="L453">
            <v>4.0310953625550629E-2</v>
          </cell>
          <cell r="M453">
            <v>3.3137590448707989E-2</v>
          </cell>
          <cell r="N453">
            <v>5.0246693323452309E-2</v>
          </cell>
          <cell r="O453">
            <v>4.7410407216002572E-2</v>
          </cell>
          <cell r="P453">
            <v>8.5048290133988708E-2</v>
          </cell>
        </row>
        <row r="454">
          <cell r="B454" t="str">
            <v>V2G</v>
          </cell>
          <cell r="C454" t="str">
            <v>VAR_fin</v>
          </cell>
          <cell r="D454" t="str">
            <v>T-ELC-Bus_u_BatSTGout_S1</v>
          </cell>
          <cell r="H454">
            <v>3.0789066264073456E-4</v>
          </cell>
          <cell r="I454">
            <v>6.3047635354166007E-4</v>
          </cell>
          <cell r="J454">
            <v>5.1825679247402838E-4</v>
          </cell>
          <cell r="K454">
            <v>7.4381791643179083E-4</v>
          </cell>
          <cell r="L454">
            <v>1.6156605523717689E-3</v>
          </cell>
          <cell r="M454">
            <v>1.2079140090894467E-3</v>
          </cell>
          <cell r="N454">
            <v>2.2586277778616709E-3</v>
          </cell>
          <cell r="O454">
            <v>1.8331470539389143E-3</v>
          </cell>
          <cell r="P454">
            <v>4.5795391861735649E-3</v>
          </cell>
        </row>
        <row r="455">
          <cell r="B455" t="str">
            <v>V2G</v>
          </cell>
          <cell r="C455" t="str">
            <v>VAR_fin</v>
          </cell>
          <cell r="D455" t="str">
            <v>T-ELC-Bus_u_BatSTGout_S2</v>
          </cell>
          <cell r="H455">
            <v>2.7886637656625865E-4</v>
          </cell>
          <cell r="I455">
            <v>5.1485588781104629E-4</v>
          </cell>
          <cell r="J455">
            <v>5.0437723135999504E-4</v>
          </cell>
          <cell r="K455">
            <v>6.6136723524088303E-4</v>
          </cell>
          <cell r="L455">
            <v>1.5498864473137992E-3</v>
          </cell>
          <cell r="M455">
            <v>1.1401178078654141E-3</v>
          </cell>
          <cell r="N455">
            <v>2.1121232108625306E-3</v>
          </cell>
          <cell r="O455">
            <v>1.615585291068472E-3</v>
          </cell>
          <cell r="P455">
            <v>3.8086488508181204E-3</v>
          </cell>
        </row>
        <row r="456">
          <cell r="B456" t="str">
            <v>V2G</v>
          </cell>
          <cell r="C456" t="str">
            <v>VAR_fin</v>
          </cell>
          <cell r="D456" t="str">
            <v>T-ELC-Bus_u_BatSTGout_S3</v>
          </cell>
          <cell r="H456">
            <v>1.2376611555228864E-4</v>
          </cell>
          <cell r="I456">
            <v>2.1215720410580038E-4</v>
          </cell>
          <cell r="J456">
            <v>2.1825336867942226E-4</v>
          </cell>
          <cell r="K456">
            <v>3.0671792852324616E-4</v>
          </cell>
          <cell r="L456">
            <v>6.9909306471445962E-4</v>
          </cell>
          <cell r="M456">
            <v>4.6333336206038505E-4</v>
          </cell>
          <cell r="N456">
            <v>7.3853252005711247E-4</v>
          </cell>
          <cell r="O456">
            <v>6.2046537778441991E-4</v>
          </cell>
          <cell r="P456">
            <v>1.3632499604039183E-3</v>
          </cell>
        </row>
        <row r="457">
          <cell r="B457" t="str">
            <v>V2G</v>
          </cell>
          <cell r="C457" t="str">
            <v>VAR_fin</v>
          </cell>
          <cell r="D457" t="str">
            <v>T-ELC-Bus_u_BatSTGout_S4</v>
          </cell>
          <cell r="H457">
            <v>3.0335715417840841E-4</v>
          </cell>
          <cell r="I457">
            <v>3.9832506472778904E-4</v>
          </cell>
          <cell r="J457">
            <v>4.8238185954386207E-4</v>
          </cell>
          <cell r="K457">
            <v>5.4466928218002524E-4</v>
          </cell>
          <cell r="L457">
            <v>1.2939888408471326E-3</v>
          </cell>
          <cell r="M457">
            <v>9.3452215463158187E-4</v>
          </cell>
          <cell r="N457">
            <v>1.2831562454731281E-3</v>
          </cell>
          <cell r="O457">
            <v>1.3387304282590502E-3</v>
          </cell>
          <cell r="P457">
            <v>2.4054866025499892E-3</v>
          </cell>
        </row>
        <row r="458">
          <cell r="B458" t="str">
            <v>V2G</v>
          </cell>
          <cell r="C458" t="str">
            <v>VAR_fin</v>
          </cell>
          <cell r="D458" t="str">
            <v>T-ELC-LGV_BatSTGout</v>
          </cell>
          <cell r="H458">
            <v>1.5476749773830664E-3</v>
          </cell>
          <cell r="I458">
            <v>1.9427975421215217E-3</v>
          </cell>
          <cell r="J458">
            <v>1.5388636390998333E-3</v>
          </cell>
          <cell r="K458">
            <v>1.75031463883279E-3</v>
          </cell>
          <cell r="L458">
            <v>3.4915070813644981E-3</v>
          </cell>
          <cell r="M458">
            <v>2.010496836973184E-3</v>
          </cell>
          <cell r="N458">
            <v>4.0014644018713328E-3</v>
          </cell>
          <cell r="O458">
            <v>2.7855823915553159E-3</v>
          </cell>
          <cell r="P458">
            <v>6.6743579525052592E-3</v>
          </cell>
        </row>
        <row r="459">
          <cell r="B459" t="str">
            <v>V2G</v>
          </cell>
          <cell r="C459" t="str">
            <v>VAR_fin</v>
          </cell>
          <cell r="D459" t="str">
            <v>T-ELC-HGV_BatSTGout</v>
          </cell>
          <cell r="H459">
            <v>1.2724062444564182E-3</v>
          </cell>
          <cell r="I459">
            <v>2.1516708712210871E-3</v>
          </cell>
          <cell r="J459">
            <v>2.4565103621392048E-3</v>
          </cell>
          <cell r="K459">
            <v>2.0727848151714063E-3</v>
          </cell>
          <cell r="L459">
            <v>3.6045742055090639E-3</v>
          </cell>
          <cell r="M459">
            <v>2.6142672706320614E-3</v>
          </cell>
          <cell r="N459">
            <v>4.0438511790450715E-3</v>
          </cell>
          <cell r="O459">
            <v>5.4059835465491892E-3</v>
          </cell>
          <cell r="P459">
            <v>1.6014232534377896E-2</v>
          </cell>
        </row>
        <row r="460">
          <cell r="B460" t="str">
            <v>V2G</v>
          </cell>
          <cell r="C460" t="str">
            <v>VAR_ncap</v>
          </cell>
          <cell r="D460" t="str">
            <v>-</v>
          </cell>
          <cell r="H460">
            <v>0.25485296347958197</v>
          </cell>
          <cell r="I460">
            <v>1.4954354256208799E-3</v>
          </cell>
          <cell r="J460">
            <v>0.13751740594245801</v>
          </cell>
          <cell r="K460">
            <v>0.33350384069341998</v>
          </cell>
          <cell r="L460">
            <v>5.2703855468989201E-3</v>
          </cell>
          <cell r="M460">
            <v>0.21275748636202599</v>
          </cell>
          <cell r="N460">
            <v>0.30954766615680002</v>
          </cell>
          <cell r="O460">
            <v>0.127615396190602</v>
          </cell>
          <cell r="P460">
            <v>0.12626682774760301</v>
          </cell>
        </row>
        <row r="461">
          <cell r="B461" t="str">
            <v>V2G</v>
          </cell>
          <cell r="C461" t="str">
            <v>VAR_cap</v>
          </cell>
          <cell r="D461" t="str">
            <v>-</v>
          </cell>
          <cell r="H461">
            <v>0.25485296347958197</v>
          </cell>
          <cell r="I461">
            <v>0.25633328333649508</v>
          </cell>
          <cell r="J461">
            <v>0.34534671351549689</v>
          </cell>
          <cell r="K461">
            <v>0.47249422656827161</v>
          </cell>
          <cell r="L461">
            <v>0.47625089407640414</v>
          </cell>
          <cell r="M461">
            <v>0.52842901696161859</v>
          </cell>
          <cell r="N461">
            <v>0.52753224200919779</v>
          </cell>
          <cell r="O461">
            <v>0.58334246816784963</v>
          </cell>
          <cell r="P461">
            <v>0.56338116581983289</v>
          </cell>
        </row>
        <row r="462">
          <cell r="B462" t="str">
            <v>D-EBIO</v>
          </cell>
          <cell r="C462" t="str">
            <v>VAR_fout</v>
          </cell>
          <cell r="D462" t="str">
            <v>EBIO</v>
          </cell>
          <cell r="E462">
            <v>1.1839527735890489</v>
          </cell>
          <cell r="F462">
            <v>1.9592167366011344</v>
          </cell>
          <cell r="G462">
            <v>1.9592176865144579</v>
          </cell>
          <cell r="H462">
            <v>1.9592173616955073</v>
          </cell>
          <cell r="I462">
            <v>1.959220742212751</v>
          </cell>
          <cell r="J462">
            <v>1.9592258466109733</v>
          </cell>
          <cell r="K462">
            <v>1.9592307225702272</v>
          </cell>
          <cell r="L462">
            <v>1.9592386338025887</v>
          </cell>
          <cell r="M462">
            <v>1.9592425435011547</v>
          </cell>
          <cell r="N462">
            <v>1.9592547016555386</v>
          </cell>
          <cell r="O462">
            <v>1.9592670603382039</v>
          </cell>
          <cell r="P462">
            <v>1.9593259223590496</v>
          </cell>
        </row>
        <row r="463">
          <cell r="B463" t="str">
            <v>D-EBIO</v>
          </cell>
          <cell r="C463" t="str">
            <v>VAR_fin</v>
          </cell>
          <cell r="D463" t="str">
            <v>BIO</v>
          </cell>
          <cell r="E463">
            <v>1.1839527735890489</v>
          </cell>
          <cell r="F463">
            <v>1.9592167366011344</v>
          </cell>
          <cell r="G463">
            <v>1.9592176865144579</v>
          </cell>
          <cell r="H463">
            <v>1.9592173616955073</v>
          </cell>
          <cell r="I463">
            <v>1.959220742212751</v>
          </cell>
          <cell r="J463">
            <v>1.9592258466109733</v>
          </cell>
          <cell r="K463">
            <v>1.9592307225702272</v>
          </cell>
          <cell r="L463">
            <v>1.9592386338025887</v>
          </cell>
          <cell r="M463">
            <v>1.9592425435011547</v>
          </cell>
          <cell r="N463">
            <v>1.9592547016555386</v>
          </cell>
          <cell r="O463">
            <v>1.9592670603382039</v>
          </cell>
          <cell r="P463">
            <v>1.9593259223590496</v>
          </cell>
        </row>
        <row r="464">
          <cell r="B464" t="str">
            <v>G-INTC3</v>
          </cell>
          <cell r="C464" t="str">
            <v>VAR_fout</v>
          </cell>
          <cell r="D464" t="str">
            <v>ELC35</v>
          </cell>
          <cell r="E464">
            <v>145.2859361198808</v>
          </cell>
          <cell r="F464">
            <v>105.51922010308779</v>
          </cell>
          <cell r="G464">
            <v>100.97673779722132</v>
          </cell>
          <cell r="H464">
            <v>114.01134618920879</v>
          </cell>
          <cell r="I464">
            <v>84.819888385656128</v>
          </cell>
          <cell r="J464">
            <v>126.54365458876202</v>
          </cell>
          <cell r="K464">
            <v>80.572638148476912</v>
          </cell>
          <cell r="L464">
            <v>120.1612660648691</v>
          </cell>
          <cell r="M464">
            <v>82.126168986013624</v>
          </cell>
          <cell r="N464">
            <v>87.301084494783566</v>
          </cell>
          <cell r="O464">
            <v>91.719998280654323</v>
          </cell>
          <cell r="P464">
            <v>98.837073707455474</v>
          </cell>
        </row>
        <row r="465">
          <cell r="B465" t="str">
            <v>G-INTC3</v>
          </cell>
          <cell r="C465" t="str">
            <v>VAR_fout</v>
          </cell>
          <cell r="D465" t="str">
            <v>ELC3</v>
          </cell>
          <cell r="E465">
            <v>30.558437637028504</v>
          </cell>
          <cell r="F465">
            <v>69.50112160258351</v>
          </cell>
          <cell r="G465">
            <v>68.093728452877627</v>
          </cell>
          <cell r="H465">
            <v>39.657225229402663</v>
          </cell>
          <cell r="I465">
            <v>75.302145496539538</v>
          </cell>
          <cell r="J465">
            <v>35.67390661334791</v>
          </cell>
          <cell r="K465">
            <v>76.086405558225565</v>
          </cell>
          <cell r="L465">
            <v>33.877413279101326</v>
          </cell>
          <cell r="M465">
            <v>72.502894510969455</v>
          </cell>
          <cell r="N465">
            <v>75.081573500467982</v>
          </cell>
          <cell r="O465">
            <v>73.409720045393058</v>
          </cell>
          <cell r="P465">
            <v>72.736825754920361</v>
          </cell>
        </row>
        <row r="466">
          <cell r="B466" t="str">
            <v>G-INTC3</v>
          </cell>
          <cell r="C466" t="str">
            <v>VAR_fout</v>
          </cell>
          <cell r="D466" t="str">
            <v>ELC</v>
          </cell>
          <cell r="E466">
            <v>4.9108968198416571E-2</v>
          </cell>
          <cell r="F466">
            <v>5.0432692992292191E-3</v>
          </cell>
          <cell r="G466">
            <v>6.7717080629045414E-3</v>
          </cell>
          <cell r="H466">
            <v>0.12653038554830456</v>
          </cell>
          <cell r="I466">
            <v>6.4541156801911663E-3</v>
          </cell>
          <cell r="J466">
            <v>6.2837970899117662E-3</v>
          </cell>
          <cell r="K466">
            <v>6.7944403511067388E-3</v>
          </cell>
          <cell r="L466">
            <v>1.5867893921313509E-2</v>
          </cell>
          <cell r="M466">
            <v>7.995977687413329E-3</v>
          </cell>
          <cell r="N466">
            <v>1.4984991791424833E-2</v>
          </cell>
          <cell r="O466">
            <v>1.1820634213838945E-2</v>
          </cell>
          <cell r="P466">
            <v>2.4984932873688873E-2</v>
          </cell>
        </row>
        <row r="467">
          <cell r="B467" t="str">
            <v>G-INTC3</v>
          </cell>
          <cell r="C467" t="str">
            <v>VAR_fin</v>
          </cell>
          <cell r="D467" t="str">
            <v>ELC13</v>
          </cell>
          <cell r="E467">
            <v>179.57824999578952</v>
          </cell>
          <cell r="F467">
            <v>183.27381662344683</v>
          </cell>
          <cell r="G467">
            <v>176.4635735721736</v>
          </cell>
          <cell r="H467">
            <v>159.63958778740536</v>
          </cell>
          <cell r="I467">
            <v>165.31325487067932</v>
          </cell>
          <cell r="J467">
            <v>166.57407263159413</v>
          </cell>
          <cell r="K467">
            <v>160.00495710716629</v>
          </cell>
          <cell r="L467">
            <v>156.49928522968693</v>
          </cell>
          <cell r="M467">
            <v>157.09107777110103</v>
          </cell>
          <cell r="N467">
            <v>164.97481813859639</v>
          </cell>
          <cell r="O467">
            <v>167.76225846621878</v>
          </cell>
          <cell r="P467">
            <v>174.3220789734678</v>
          </cell>
        </row>
        <row r="468">
          <cell r="B468" t="str">
            <v>G-INTC3</v>
          </cell>
          <cell r="C468" t="str">
            <v>VAR_ncap</v>
          </cell>
          <cell r="D468" t="str">
            <v>-</v>
          </cell>
          <cell r="E468">
            <v>2.2198133539155999E-7</v>
          </cell>
          <cell r="F468">
            <v>2.3006016489579001E-7</v>
          </cell>
          <cell r="G468">
            <v>2.6357335739196997E-7</v>
          </cell>
          <cell r="H468">
            <v>3.0171032407942901E-7</v>
          </cell>
          <cell r="I468">
            <v>4.1944738152613202E-7</v>
          </cell>
          <cell r="J468">
            <v>5.1688172678605999E-7</v>
          </cell>
          <cell r="K468">
            <v>6.9948961976284504E-7</v>
          </cell>
          <cell r="L468">
            <v>1.0660353462221199E-6</v>
          </cell>
          <cell r="M468">
            <v>1.4968417182523899E-6</v>
          </cell>
          <cell r="N468">
            <v>5.2299389017340897E-6</v>
          </cell>
        </row>
        <row r="469">
          <cell r="B469" t="str">
            <v>G-INTC3</v>
          </cell>
          <cell r="C469" t="str">
            <v>VAR_cap</v>
          </cell>
          <cell r="D469" t="str">
            <v>-</v>
          </cell>
          <cell r="E469">
            <v>13.914190167241101</v>
          </cell>
          <cell r="F469">
            <v>13.914190167241101</v>
          </cell>
          <cell r="G469">
            <v>13.914190167241101</v>
          </cell>
          <cell r="H469">
            <v>13.914190383123822</v>
          </cell>
          <cell r="I469">
            <v>13.914190955513197</v>
          </cell>
          <cell r="J469">
            <v>13.914191184566283</v>
          </cell>
          <cell r="K469">
            <v>13.914191610638156</v>
          </cell>
          <cell r="L469">
            <v>13.914192120895391</v>
          </cell>
          <cell r="M469">
            <v>13.914192712905578</v>
          </cell>
          <cell r="N469">
            <v>13.9141942468866</v>
          </cell>
          <cell r="O469">
            <v>13.914195383262076</v>
          </cell>
          <cell r="P469">
            <v>13.914200613200977</v>
          </cell>
        </row>
        <row r="470">
          <cell r="B470" t="str">
            <v>HPLBIO</v>
          </cell>
          <cell r="C470" t="str">
            <v>VAR_fout</v>
          </cell>
          <cell r="D470" t="str">
            <v>LTH</v>
          </cell>
          <cell r="E470">
            <v>0.90177640864162611</v>
          </cell>
          <cell r="F470">
            <v>1.4922685025069975</v>
          </cell>
          <cell r="G470">
            <v>1.4922692260235482</v>
          </cell>
          <cell r="H470">
            <v>1.492268978620042</v>
          </cell>
          <cell r="I470">
            <v>1.4922715534446196</v>
          </cell>
          <cell r="J470">
            <v>1.4922754412904853</v>
          </cell>
          <cell r="K470">
            <v>1.4922791551421895</v>
          </cell>
          <cell r="L470">
            <v>1.4922851808577955</v>
          </cell>
          <cell r="M470">
            <v>1.4922881587417194</v>
          </cell>
          <cell r="N470">
            <v>1.4922974191928475</v>
          </cell>
          <cell r="O470">
            <v>1.492306832379521</v>
          </cell>
          <cell r="P470">
            <v>1.4923516655713058</v>
          </cell>
        </row>
        <row r="471">
          <cell r="B471" t="str">
            <v>HPLBIO</v>
          </cell>
          <cell r="C471" t="str">
            <v>VAR_fin</v>
          </cell>
          <cell r="D471" t="str">
            <v>EBIO</v>
          </cell>
          <cell r="E471">
            <v>1.1839527735890489</v>
          </cell>
          <cell r="F471">
            <v>1.9592167366011344</v>
          </cell>
          <cell r="G471">
            <v>1.9592176865144579</v>
          </cell>
          <cell r="H471">
            <v>1.9592173616955073</v>
          </cell>
          <cell r="I471">
            <v>1.959220742212751</v>
          </cell>
          <cell r="J471">
            <v>1.9592258466109733</v>
          </cell>
          <cell r="K471">
            <v>1.9592307225702272</v>
          </cell>
          <cell r="L471">
            <v>1.9592386338025887</v>
          </cell>
          <cell r="M471">
            <v>1.9592425435011547</v>
          </cell>
          <cell r="N471">
            <v>1.9592547016555386</v>
          </cell>
          <cell r="O471">
            <v>1.9592670603382039</v>
          </cell>
          <cell r="P471">
            <v>1.9593259223590496</v>
          </cell>
        </row>
        <row r="472">
          <cell r="B472" t="str">
            <v>HPLBIO</v>
          </cell>
          <cell r="C472" t="str">
            <v>VAR_ncap</v>
          </cell>
          <cell r="D472" t="str">
            <v>-</v>
          </cell>
          <cell r="E472">
            <v>1.7848602157769099E-4</v>
          </cell>
          <cell r="F472">
            <v>7.4793020552506306E-2</v>
          </cell>
          <cell r="G472">
            <v>4.2802377936417298E-5</v>
          </cell>
          <cell r="H472">
            <v>6.2866941113185207E-2</v>
          </cell>
          <cell r="I472">
            <v>5.1457158932374E-2</v>
          </cell>
          <cell r="J472">
            <v>2.8944010320284801E-2</v>
          </cell>
          <cell r="K472">
            <v>6.5977079754135096E-2</v>
          </cell>
          <cell r="L472">
            <v>4.3103385897368403E-2</v>
          </cell>
          <cell r="M472">
            <v>3.9619972796598499E-2</v>
          </cell>
          <cell r="N472">
            <v>4.0769750557654E-2</v>
          </cell>
          <cell r="O472">
            <v>6.5984186039663106E-2</v>
          </cell>
          <cell r="P472">
            <v>4.3376818652774297E-2</v>
          </cell>
        </row>
        <row r="473">
          <cell r="B473" t="str">
            <v>HPLBIO</v>
          </cell>
          <cell r="C473" t="str">
            <v>VAR_cap</v>
          </cell>
          <cell r="D473" t="str">
            <v>-</v>
          </cell>
          <cell r="E473">
            <v>0.11455379777261621</v>
          </cell>
          <cell r="F473">
            <v>0.18931316898272943</v>
          </cell>
          <cell r="G473">
            <v>0.18934725458721705</v>
          </cell>
          <cell r="H473">
            <v>0.18928611804080783</v>
          </cell>
          <cell r="I473">
            <v>0.18929608083735447</v>
          </cell>
          <cell r="J473">
            <v>0.18930300456174923</v>
          </cell>
          <cell r="K473">
            <v>0.18929592622324226</v>
          </cell>
          <cell r="L473">
            <v>0.18943982090232586</v>
          </cell>
          <cell r="M473">
            <v>0.18938585770148481</v>
          </cell>
          <cell r="N473">
            <v>0.18942855357779295</v>
          </cell>
          <cell r="O473">
            <v>0.18943598984937243</v>
          </cell>
          <cell r="P473">
            <v>0.18969274765482116</v>
          </cell>
        </row>
        <row r="474">
          <cell r="B474" t="str">
            <v>ENUC_LRG_BMGL</v>
          </cell>
          <cell r="C474" t="str">
            <v>VAR_fout</v>
          </cell>
          <cell r="D474" t="str">
            <v>LTH</v>
          </cell>
          <cell r="M474">
            <v>0.38770472293657832</v>
          </cell>
          <cell r="N474">
            <v>0.72007158159272155</v>
          </cell>
          <cell r="O474">
            <v>0.76190567896681516</v>
          </cell>
          <cell r="P474">
            <v>1.060007656508364</v>
          </cell>
        </row>
        <row r="475">
          <cell r="B475" t="str">
            <v>ENUC_LRG_BMGL</v>
          </cell>
          <cell r="C475" t="str">
            <v>VAR_fout</v>
          </cell>
          <cell r="D475" t="str">
            <v>ELC</v>
          </cell>
          <cell r="M475">
            <v>0.34261583067348428</v>
          </cell>
          <cell r="N475">
            <v>1.3127720330772292</v>
          </cell>
          <cell r="O475">
            <v>1.3074572408185088</v>
          </cell>
          <cell r="P475">
            <v>2.165386353758616</v>
          </cell>
        </row>
        <row r="476">
          <cell r="B476" t="str">
            <v>ENUC_LRG_BMGL</v>
          </cell>
          <cell r="C476" t="str">
            <v>VAR_fin</v>
          </cell>
          <cell r="D476" t="str">
            <v>URN</v>
          </cell>
          <cell r="M476">
            <v>1.2056584038624862</v>
          </cell>
          <cell r="N476">
            <v>4.2792918898824714</v>
          </cell>
          <cell r="O476">
            <v>4.2818657381692438</v>
          </cell>
          <cell r="P476">
            <v>7.0017937796129788</v>
          </cell>
        </row>
        <row r="477">
          <cell r="B477" t="str">
            <v>ENUC_LRG_BMGL</v>
          </cell>
          <cell r="C477" t="str">
            <v>VAR_ncap</v>
          </cell>
          <cell r="D477" t="str">
            <v>-</v>
          </cell>
          <cell r="L477">
            <v>5.24016871352685E-2</v>
          </cell>
          <cell r="M477">
            <v>1.62038259180327E-5</v>
          </cell>
          <cell r="N477">
            <v>1.7001601984508301E-4</v>
          </cell>
          <cell r="O477">
            <v>0.103585039905327</v>
          </cell>
        </row>
        <row r="478">
          <cell r="B478" t="str">
            <v>ENUC_LRG_BMGL</v>
          </cell>
          <cell r="C478" t="str">
            <v>VAR_cap</v>
          </cell>
          <cell r="D478" t="str">
            <v>-</v>
          </cell>
          <cell r="M478">
            <v>1.4059542653231101E-2</v>
          </cell>
          <cell r="N478">
            <v>5.24136887498435E-2</v>
          </cell>
          <cell r="O478">
            <v>5.2471788367055301E-2</v>
          </cell>
          <cell r="P478">
            <v>8.6267253200049104E-2</v>
          </cell>
        </row>
        <row r="479">
          <cell r="B479" t="str">
            <v>CHPGFC</v>
          </cell>
          <cell r="C479" t="str">
            <v>VAR_fout</v>
          </cell>
          <cell r="D479" t="str">
            <v>ELC35</v>
          </cell>
          <cell r="J479">
            <v>0.46677732556268609</v>
          </cell>
          <cell r="K479">
            <v>1.2247892069855257</v>
          </cell>
          <cell r="L479">
            <v>1.2253573178108774</v>
          </cell>
          <cell r="M479">
            <v>0.90599671541182158</v>
          </cell>
          <cell r="N479">
            <v>0.81464805825707032</v>
          </cell>
          <cell r="O479">
            <v>7.2266367142551982E-2</v>
          </cell>
          <cell r="P479">
            <v>4.6097432701585749E-2</v>
          </cell>
        </row>
        <row r="480">
          <cell r="B480" t="str">
            <v>CHPGFC</v>
          </cell>
          <cell r="C480" t="str">
            <v>VAR_fout</v>
          </cell>
          <cell r="D480" t="str">
            <v>LTH</v>
          </cell>
          <cell r="J480">
            <v>0.59514109009242355</v>
          </cell>
          <cell r="K480">
            <v>1.5922259690811813</v>
          </cell>
          <cell r="L480">
            <v>1.6235984460994131</v>
          </cell>
          <cell r="M480">
            <v>1.2004456479206651</v>
          </cell>
          <cell r="N480">
            <v>1.0794086771906179</v>
          </cell>
          <cell r="O480">
            <v>9.5752936463881375E-2</v>
          </cell>
          <cell r="P480">
            <v>6.107909832960115E-2</v>
          </cell>
        </row>
        <row r="481">
          <cell r="B481" t="str">
            <v>CHPGFC</v>
          </cell>
          <cell r="C481" t="str">
            <v>VAR_fout</v>
          </cell>
          <cell r="D481" t="str">
            <v>CO2_E</v>
          </cell>
          <cell r="J481">
            <v>65.815602904338704</v>
          </cell>
          <cell r="K481">
            <v>172.69527818495899</v>
          </cell>
          <cell r="L481">
            <v>172.775381811334</v>
          </cell>
          <cell r="M481">
            <v>127.745536873067</v>
          </cell>
          <cell r="N481">
            <v>114.86537621424699</v>
          </cell>
          <cell r="O481">
            <v>10.189557767099799</v>
          </cell>
          <cell r="P481">
            <v>6.4997380109235898</v>
          </cell>
        </row>
        <row r="482">
          <cell r="B482" t="str">
            <v>CHPGFC</v>
          </cell>
          <cell r="C482" t="str">
            <v>VAR_fin</v>
          </cell>
          <cell r="D482" t="str">
            <v>ENGA</v>
          </cell>
          <cell r="J482">
            <v>1.166943313906714</v>
          </cell>
          <cell r="K482">
            <v>3.0619730174638105</v>
          </cell>
          <cell r="L482">
            <v>3.0633932945271942</v>
          </cell>
          <cell r="M482">
            <v>2.2649917885295565</v>
          </cell>
          <cell r="N482">
            <v>2.0366201456426762</v>
          </cell>
          <cell r="O482">
            <v>0.18066591785637978</v>
          </cell>
          <cell r="P482">
            <v>0.11524358175396442</v>
          </cell>
        </row>
        <row r="483">
          <cell r="B483" t="str">
            <v>CHPGFC</v>
          </cell>
          <cell r="C483" t="str">
            <v>VAR_ncap</v>
          </cell>
          <cell r="D483" t="str">
            <v>-</v>
          </cell>
          <cell r="J483">
            <v>1.7417205717515202E-2</v>
          </cell>
          <cell r="K483">
            <v>2.8277962513081501E-2</v>
          </cell>
          <cell r="L483">
            <v>5.1216157722447799E-5</v>
          </cell>
          <cell r="M483">
            <v>4.08884126687214E-6</v>
          </cell>
          <cell r="N483">
            <v>2.3716400005592999E-3</v>
          </cell>
          <cell r="O483">
            <v>7.0002678620381903E-4</v>
          </cell>
          <cell r="P483">
            <v>3.28972374499923E-5</v>
          </cell>
        </row>
        <row r="484">
          <cell r="B484" t="str">
            <v>CHPGFC</v>
          </cell>
          <cell r="C484" t="str">
            <v>VAR_cap</v>
          </cell>
          <cell r="D484" t="str">
            <v>-</v>
          </cell>
          <cell r="J484">
            <v>1.7417205717515202E-2</v>
          </cell>
          <cell r="K484">
            <v>4.5694992258826533E-2</v>
          </cell>
          <cell r="L484">
            <v>4.5745480963733105E-2</v>
          </cell>
          <cell r="M484">
            <v>4.3438990479861724E-2</v>
          </cell>
          <cell r="N484">
            <v>3.0701730843180189E-2</v>
          </cell>
          <cell r="O484">
            <v>3.1245004639442013E-3</v>
          </cell>
          <cell r="P484">
            <v>3.1059105669182705E-3</v>
          </cell>
        </row>
        <row r="485">
          <cell r="B485" t="str">
            <v>G-INTC5</v>
          </cell>
          <cell r="C485" t="str">
            <v>VAR_fout</v>
          </cell>
          <cell r="D485" t="str">
            <v>ELC5</v>
          </cell>
          <cell r="E485">
            <v>259.45883583193915</v>
          </cell>
          <cell r="F485">
            <v>120.24369883600018</v>
          </cell>
          <cell r="G485">
            <v>117.49625419119151</v>
          </cell>
          <cell r="H485">
            <v>132.03063079112306</v>
          </cell>
          <cell r="I485">
            <v>105.0737472604841</v>
          </cell>
          <cell r="J485">
            <v>147.07764383002288</v>
          </cell>
          <cell r="K485">
            <v>103.45908422922909</v>
          </cell>
          <cell r="L485">
            <v>143.03966366744672</v>
          </cell>
          <cell r="M485">
            <v>104.07057925219647</v>
          </cell>
          <cell r="N485">
            <v>108.82510217418989</v>
          </cell>
          <cell r="O485">
            <v>111.47219066372861</v>
          </cell>
          <cell r="P485">
            <v>118.55803876823092</v>
          </cell>
        </row>
        <row r="486">
          <cell r="B486" t="str">
            <v>G-INTC5</v>
          </cell>
          <cell r="C486" t="str">
            <v>VAR_fout</v>
          </cell>
          <cell r="D486" t="str">
            <v>ELC13</v>
          </cell>
          <cell r="E486">
            <v>0.20082178294919878</v>
          </cell>
          <cell r="F486">
            <v>4.0414981442055053E-3</v>
          </cell>
          <cell r="G486">
            <v>5.9423818399754877E-3</v>
          </cell>
          <cell r="H486">
            <v>2.4027971067107205E-3</v>
          </cell>
          <cell r="I486">
            <v>5.1614789952634287E-3</v>
          </cell>
          <cell r="J486">
            <v>4.9432726119185743E-3</v>
          </cell>
          <cell r="K486">
            <v>5.1338854006702768E-3</v>
          </cell>
          <cell r="L486">
            <v>1.2305588859742457E-2</v>
          </cell>
          <cell r="M486">
            <v>6.6163073508995317E-3</v>
          </cell>
          <cell r="N486">
            <v>1.3085626978724665E-2</v>
          </cell>
          <cell r="O486">
            <v>1.0252517927275462E-2</v>
          </cell>
          <cell r="P486">
            <v>2.1715006536561689E-2</v>
          </cell>
        </row>
        <row r="487">
          <cell r="B487" t="str">
            <v>G-INTC5</v>
          </cell>
          <cell r="C487" t="str">
            <v>VAR_fin</v>
          </cell>
          <cell r="D487" t="str">
            <v>ELC35</v>
          </cell>
          <cell r="E487">
            <v>267.86068782373491</v>
          </cell>
          <cell r="F487">
            <v>125.93463064283701</v>
          </cell>
          <cell r="G487">
            <v>122.79211266479436</v>
          </cell>
          <cell r="H487">
            <v>137.47973170853149</v>
          </cell>
          <cell r="I487">
            <v>109.02067181097735</v>
          </cell>
          <cell r="J487">
            <v>152.05383896562955</v>
          </cell>
          <cell r="K487">
            <v>106.57975111833333</v>
          </cell>
          <cell r="L487">
            <v>146.83590981906008</v>
          </cell>
          <cell r="M487">
            <v>106.83019451498161</v>
          </cell>
          <cell r="N487">
            <v>111.71712218940856</v>
          </cell>
          <cell r="O487">
            <v>114.43132211693383</v>
          </cell>
          <cell r="P487">
            <v>121.71636729055739</v>
          </cell>
        </row>
        <row r="488">
          <cell r="B488" t="str">
            <v>G-INTC5</v>
          </cell>
          <cell r="C488" t="str">
            <v>VAR_ncap</v>
          </cell>
          <cell r="D488" t="str">
            <v>-</v>
          </cell>
          <cell r="E488">
            <v>9.6527350050726697E-7</v>
          </cell>
          <cell r="F488">
            <v>1.0050977677484999E-6</v>
          </cell>
          <cell r="G488">
            <v>1.1447681149261299E-6</v>
          </cell>
          <cell r="H488">
            <v>1.40028528749834E-6</v>
          </cell>
          <cell r="I488">
            <v>2.10940966984078E-6</v>
          </cell>
          <cell r="J488">
            <v>3.2904560684336698E-6</v>
          </cell>
          <cell r="K488">
            <v>5.4161677607038698E-6</v>
          </cell>
          <cell r="L488">
            <v>8.8865698573743208E-6</v>
          </cell>
          <cell r="M488">
            <v>8.4509171548388701E-6</v>
          </cell>
          <cell r="N488">
            <v>4.72016628637217E-5</v>
          </cell>
        </row>
        <row r="489">
          <cell r="B489" t="str">
            <v>G-INTC5</v>
          </cell>
          <cell r="C489" t="str">
            <v>VAR_cap</v>
          </cell>
          <cell r="D489" t="str">
            <v>-</v>
          </cell>
          <cell r="E489">
            <v>12.649263788401001</v>
          </cell>
          <cell r="F489">
            <v>12.649263788401001</v>
          </cell>
          <cell r="G489">
            <v>12.649263788401001</v>
          </cell>
          <cell r="H489">
            <v>12.64926472906782</v>
          </cell>
          <cell r="I489">
            <v>12.649267240754112</v>
          </cell>
          <cell r="J489">
            <v>12.649268303825671</v>
          </cell>
          <cell r="K489">
            <v>12.649270554733441</v>
          </cell>
          <cell r="L489">
            <v>12.64927370369141</v>
          </cell>
          <cell r="M489">
            <v>12.649278287642908</v>
          </cell>
          <cell r="N489">
            <v>12.649290041560947</v>
          </cell>
          <cell r="O489">
            <v>12.649296457346182</v>
          </cell>
          <cell r="P489">
            <v>12.649343659009046</v>
          </cell>
        </row>
        <row r="490">
          <cell r="B490" t="str">
            <v>D-SLFO</v>
          </cell>
          <cell r="C490" t="str">
            <v>VAR_fout</v>
          </cell>
          <cell r="D490" t="str">
            <v>CO2</v>
          </cell>
          <cell r="E490">
            <v>2267.7887429561702</v>
          </cell>
          <cell r="F490">
            <v>2010.17829444572</v>
          </cell>
          <cell r="G490">
            <v>1895.0311517022999</v>
          </cell>
          <cell r="H490">
            <v>1588.8669692773001</v>
          </cell>
          <cell r="I490">
            <v>1269.66499624529</v>
          </cell>
          <cell r="J490">
            <v>1044.2115564384501</v>
          </cell>
          <cell r="K490">
            <v>967.74425097528604</v>
          </cell>
          <cell r="L490">
            <v>998.27372800160799</v>
          </cell>
          <cell r="M490">
            <v>680.19587985977796</v>
          </cell>
          <cell r="N490">
            <v>557.724467578602</v>
          </cell>
          <cell r="O490">
            <v>324.26272808844402</v>
          </cell>
          <cell r="P490">
            <v>168.966680167655</v>
          </cell>
        </row>
        <row r="491">
          <cell r="B491" t="str">
            <v>D-SLFO</v>
          </cell>
          <cell r="C491" t="str">
            <v>VAR_fout</v>
          </cell>
          <cell r="D491" t="str">
            <v>SLFO</v>
          </cell>
          <cell r="E491">
            <v>30.256635387764018</v>
          </cell>
          <cell r="F491">
            <v>26.819619732373347</v>
          </cell>
          <cell r="G491">
            <v>25.283530189243411</v>
          </cell>
          <cell r="H491">
            <v>21.198974123071086</v>
          </cell>
          <cell r="I491">
            <v>16.94070868953122</v>
          </cell>
          <cell r="J491">
            <v>13.932256481493971</v>
          </cell>
          <cell r="K491">
            <v>12.912003462566728</v>
          </cell>
          <cell r="L491">
            <v>13.319818204056485</v>
          </cell>
          <cell r="M491">
            <v>9.07559792706998</v>
          </cell>
          <cell r="N491">
            <v>7.4421067204772697</v>
          </cell>
          <cell r="O491">
            <v>4.3270312384835918</v>
          </cell>
          <cell r="P491">
            <v>2.2560653218746998</v>
          </cell>
        </row>
        <row r="492">
          <cell r="B492" t="str">
            <v>D-SLFO</v>
          </cell>
          <cell r="C492" t="str">
            <v>VAR_fin</v>
          </cell>
          <cell r="D492" t="str">
            <v>LFO</v>
          </cell>
          <cell r="E492">
            <v>30.770539253136675</v>
          </cell>
          <cell r="F492">
            <v>27.275146464663788</v>
          </cell>
          <cell r="G492">
            <v>25.712770036666232</v>
          </cell>
          <cell r="H492">
            <v>21.55857488843003</v>
          </cell>
          <cell r="I492">
            <v>17.227476204142338</v>
          </cell>
          <cell r="J492">
            <v>14.168406464565162</v>
          </cell>
          <cell r="K492">
            <v>13.130858222188413</v>
          </cell>
          <cell r="L492">
            <v>13.545098073291818</v>
          </cell>
          <cell r="M492">
            <v>9.2292521012181616</v>
          </cell>
          <cell r="N492">
            <v>7.5674961679593054</v>
          </cell>
          <cell r="O492">
            <v>4.399765645704802</v>
          </cell>
          <cell r="P492">
            <v>2.2926279534281484</v>
          </cell>
        </row>
        <row r="493">
          <cell r="B493" t="str">
            <v>D-SLFO</v>
          </cell>
          <cell r="C493" t="str">
            <v>VAR_fin</v>
          </cell>
          <cell r="D493" t="str">
            <v>BDS</v>
          </cell>
          <cell r="G493">
            <v>1.9651862605561142E-4</v>
          </cell>
          <cell r="H493">
            <v>4.602461897866586E-4</v>
          </cell>
          <cell r="I493">
            <v>9.6825539188970429E-4</v>
          </cell>
          <cell r="J493">
            <v>4.8705100227729365E-4</v>
          </cell>
          <cell r="K493">
            <v>4.5337781946151111E-4</v>
          </cell>
          <cell r="L493">
            <v>9.5465211275711078E-4</v>
          </cell>
          <cell r="M493">
            <v>4.9419708757519507E-4</v>
          </cell>
          <cell r="N493">
            <v>1.0131074637790575E-3</v>
          </cell>
          <cell r="O493">
            <v>7.6050235793215888E-4</v>
          </cell>
          <cell r="P493">
            <v>1.7543047474759645E-3</v>
          </cell>
        </row>
        <row r="494">
          <cell r="B494" t="str">
            <v>D-RCOA</v>
          </cell>
          <cell r="C494" t="str">
            <v>VAR_fout</v>
          </cell>
          <cell r="D494" t="str">
            <v>CO2</v>
          </cell>
          <cell r="E494">
            <v>9.2700897261741009</v>
          </cell>
          <cell r="F494">
            <v>9.2700662823395206</v>
          </cell>
          <cell r="G494">
            <v>0.43876787149443902</v>
          </cell>
          <cell r="H494">
            <v>0.36905640576394899</v>
          </cell>
          <cell r="I494">
            <v>0.15042768819817501</v>
          </cell>
        </row>
        <row r="495">
          <cell r="B495" t="str">
            <v>D-RCOA</v>
          </cell>
          <cell r="C495" t="str">
            <v>VAR_fout</v>
          </cell>
          <cell r="D495" t="str">
            <v>RCOA</v>
          </cell>
          <cell r="E495">
            <v>0.10000096791989327</v>
          </cell>
          <cell r="F495">
            <v>0.1000007150198438</v>
          </cell>
          <cell r="G495">
            <v>4.7332024972431327E-3</v>
          </cell>
          <cell r="H495">
            <v>3.9811910006898547E-3</v>
          </cell>
          <cell r="I495">
            <v>1.6227366580169851E-3</v>
          </cell>
        </row>
        <row r="496">
          <cell r="B496" t="str">
            <v>D-RCOA</v>
          </cell>
          <cell r="C496" t="str">
            <v>VAR_fin</v>
          </cell>
          <cell r="D496" t="str">
            <v>COA</v>
          </cell>
          <cell r="E496">
            <v>0.10000096791989327</v>
          </cell>
          <cell r="F496">
            <v>0.1000007150198438</v>
          </cell>
          <cell r="G496">
            <v>4.7332024972431327E-3</v>
          </cell>
          <cell r="H496">
            <v>3.9811910006898547E-3</v>
          </cell>
          <cell r="I496">
            <v>1.6227366580169851E-3</v>
          </cell>
        </row>
        <row r="497">
          <cell r="B497" t="str">
            <v>EHYD-RUN00</v>
          </cell>
          <cell r="C497" t="str">
            <v>VAR_fout</v>
          </cell>
          <cell r="D497" t="str">
            <v>ELC13</v>
          </cell>
          <cell r="E497">
            <v>54.392400426464064</v>
          </cell>
          <cell r="F497">
            <v>43.513997613485664</v>
          </cell>
          <cell r="G497">
            <v>53.28888285986266</v>
          </cell>
          <cell r="H497">
            <v>52.195164931671847</v>
          </cell>
          <cell r="I497">
            <v>51.102296982893719</v>
          </cell>
          <cell r="J497">
            <v>50.009124039841922</v>
          </cell>
          <cell r="K497">
            <v>48.916221995243774</v>
          </cell>
          <cell r="L497">
            <v>47.823515300048022</v>
          </cell>
          <cell r="M497">
            <v>47.823353393224217</v>
          </cell>
          <cell r="N497">
            <v>47.823249326191409</v>
          </cell>
          <cell r="O497">
            <v>47.82313222227171</v>
          </cell>
          <cell r="P497">
            <v>47.816685272574695</v>
          </cell>
        </row>
        <row r="498">
          <cell r="B498" t="str">
            <v>EHYD-RUN00</v>
          </cell>
          <cell r="C498" t="str">
            <v>VAR_fin</v>
          </cell>
          <cell r="D498" t="str">
            <v>HYDR</v>
          </cell>
          <cell r="E498">
            <v>54.392400426464064</v>
          </cell>
          <cell r="F498">
            <v>43.513997613485664</v>
          </cell>
          <cell r="G498">
            <v>53.28888285986266</v>
          </cell>
          <cell r="H498">
            <v>52.195164931671847</v>
          </cell>
          <cell r="I498">
            <v>51.102296982893719</v>
          </cell>
          <cell r="J498">
            <v>50.009124039841922</v>
          </cell>
          <cell r="K498">
            <v>48.916221995243774</v>
          </cell>
          <cell r="L498">
            <v>47.823515300048022</v>
          </cell>
          <cell r="M498">
            <v>47.823353393224217</v>
          </cell>
          <cell r="N498">
            <v>47.823249326191409</v>
          </cell>
          <cell r="O498">
            <v>47.82313222227171</v>
          </cell>
          <cell r="P498">
            <v>47.816685272574695</v>
          </cell>
        </row>
        <row r="499">
          <cell r="B499" t="str">
            <v>EHYD-RUN00</v>
          </cell>
          <cell r="C499" t="str">
            <v>VAR_cap</v>
          </cell>
          <cell r="D499" t="str">
            <v>-</v>
          </cell>
          <cell r="E499">
            <v>3.86687</v>
          </cell>
          <cell r="F499">
            <v>3.9240852000672399</v>
          </cell>
          <cell r="G499">
            <v>3.9610124303882599</v>
          </cell>
          <cell r="H499">
            <v>3.9647700000000001</v>
          </cell>
          <cell r="I499">
            <v>3.9647700000000001</v>
          </cell>
          <cell r="J499">
            <v>3.9647700000000001</v>
          </cell>
          <cell r="K499">
            <v>3.9647700000000001</v>
          </cell>
          <cell r="L499">
            <v>3.9647700000000001</v>
          </cell>
          <cell r="M499">
            <v>3.9647700000000001</v>
          </cell>
          <cell r="N499">
            <v>3.9647700000000001</v>
          </cell>
          <cell r="O499">
            <v>3.9647700000000001</v>
          </cell>
          <cell r="P499">
            <v>3.9647700000000001</v>
          </cell>
        </row>
        <row r="500">
          <cell r="B500" t="str">
            <v>HPLELCHP</v>
          </cell>
          <cell r="C500" t="str">
            <v>VAR_fout</v>
          </cell>
          <cell r="D500" t="str">
            <v>LTH</v>
          </cell>
          <cell r="F500">
            <v>3.3666528350459224</v>
          </cell>
          <cell r="G500">
            <v>3.4686666978337257</v>
          </cell>
          <cell r="H500">
            <v>3.6456032952695159</v>
          </cell>
          <cell r="I500">
            <v>3.8315678984510222</v>
          </cell>
          <cell r="J500">
            <v>4.0270175905584722</v>
          </cell>
          <cell r="K500">
            <v>4.2324374153631297</v>
          </cell>
          <cell r="L500">
            <v>4.4483374581094983</v>
          </cell>
          <cell r="M500">
            <v>4.6752477798202721</v>
          </cell>
          <cell r="N500">
            <v>4.9137372961321555</v>
          </cell>
          <cell r="O500">
            <v>5.1643927407576964</v>
          </cell>
          <cell r="P500">
            <v>5.427872510231377</v>
          </cell>
        </row>
        <row r="501">
          <cell r="B501" t="str">
            <v>HPLELCHP</v>
          </cell>
          <cell r="C501" t="str">
            <v>VAR_fin</v>
          </cell>
          <cell r="D501" t="str">
            <v>ELC35</v>
          </cell>
          <cell r="F501">
            <v>1.1222176116819742</v>
          </cell>
          <cell r="G501">
            <v>1.1562222326112428</v>
          </cell>
          <cell r="H501">
            <v>1.215201098423172</v>
          </cell>
          <cell r="I501">
            <v>1.2771892994836749</v>
          </cell>
          <cell r="J501">
            <v>1.3423391968528247</v>
          </cell>
          <cell r="K501">
            <v>1.4108124717877115</v>
          </cell>
          <cell r="L501">
            <v>1.4827791527031668</v>
          </cell>
          <cell r="M501">
            <v>1.5584159266067577</v>
          </cell>
          <cell r="N501">
            <v>1.6379124320440519</v>
          </cell>
          <cell r="O501">
            <v>1.7214642469192338</v>
          </cell>
          <cell r="P501">
            <v>1.8092908367437917</v>
          </cell>
        </row>
        <row r="502">
          <cell r="B502" t="str">
            <v>HPLELCHP</v>
          </cell>
          <cell r="C502" t="str">
            <v>VAR_fin</v>
          </cell>
          <cell r="D502" t="str">
            <v>WWTPCC</v>
          </cell>
          <cell r="F502">
            <v>6.7333056700918403</v>
          </cell>
          <cell r="G502">
            <v>6.9373333956674497</v>
          </cell>
          <cell r="H502">
            <v>7.2912065905390397</v>
          </cell>
          <cell r="I502">
            <v>7.6631357969020497</v>
          </cell>
          <cell r="J502">
            <v>8.0540351811169408</v>
          </cell>
          <cell r="K502">
            <v>8.46487483072627</v>
          </cell>
          <cell r="L502">
            <v>8.8966749162189807</v>
          </cell>
          <cell r="M502">
            <v>9.3504955596405406</v>
          </cell>
          <cell r="N502">
            <v>9.8274745922643092</v>
          </cell>
          <cell r="O502">
            <v>10.3287854815154</v>
          </cell>
          <cell r="P502">
            <v>10.855745020462701</v>
          </cell>
        </row>
        <row r="503">
          <cell r="B503" t="str">
            <v>HPLELCHP</v>
          </cell>
          <cell r="C503" t="str">
            <v>VAR_ncap</v>
          </cell>
          <cell r="D503" t="str">
            <v>-</v>
          </cell>
          <cell r="F503">
            <v>0.207437303227855</v>
          </cell>
          <cell r="G503">
            <v>6.2935160570748603E-3</v>
          </cell>
          <cell r="H503">
            <v>1.0820823483032E-2</v>
          </cell>
          <cell r="I503">
            <v>1.1522755096633201E-2</v>
          </cell>
          <cell r="J503">
            <v>9.3795110791507805E-2</v>
          </cell>
          <cell r="K503">
            <v>0.14865312875498099</v>
          </cell>
          <cell r="L503">
            <v>2.0211763263630701E-2</v>
          </cell>
          <cell r="M503">
            <v>3.6455630697049102E-2</v>
          </cell>
          <cell r="N503">
            <v>9.97845192441697E-2</v>
          </cell>
          <cell r="O503">
            <v>0.164132706050611</v>
          </cell>
          <cell r="P503">
            <v>3.6737603132642002E-2</v>
          </cell>
        </row>
        <row r="504">
          <cell r="B504" t="str">
            <v>HPLELCHP</v>
          </cell>
          <cell r="C504" t="str">
            <v>VAR_cap</v>
          </cell>
          <cell r="D504" t="str">
            <v>-</v>
          </cell>
          <cell r="F504">
            <v>0.207437303227855</v>
          </cell>
          <cell r="G504">
            <v>0.21373018430428978</v>
          </cell>
          <cell r="H504">
            <v>0.22454972729116845</v>
          </cell>
          <cell r="I504">
            <v>0.23606893200681847</v>
          </cell>
          <cell r="J504">
            <v>0.24994426861708055</v>
          </cell>
          <cell r="K504">
            <v>0.26246742816856256</v>
          </cell>
          <cell r="L504">
            <v>0.27417349551850917</v>
          </cell>
          <cell r="M504">
            <v>0.29017450606179052</v>
          </cell>
          <cell r="N504">
            <v>0.3050933682820377</v>
          </cell>
          <cell r="O504">
            <v>0.32057325382556412</v>
          </cell>
          <cell r="P504">
            <v>0.33709458484713228</v>
          </cell>
        </row>
        <row r="505">
          <cell r="B505" t="str">
            <v>D-ITOT_LTH</v>
          </cell>
          <cell r="C505" t="str">
            <v>VAR_fout</v>
          </cell>
          <cell r="D505" t="str">
            <v>ITOT_LTH_DH</v>
          </cell>
          <cell r="E505">
            <v>7.1200237192519387</v>
          </cell>
          <cell r="F505">
            <v>7.6289162427002433</v>
          </cell>
          <cell r="G505">
            <v>7.3930110836854448</v>
          </cell>
          <cell r="H505">
            <v>7.8106187551575434</v>
          </cell>
          <cell r="I505">
            <v>7.7475300679888406</v>
          </cell>
          <cell r="J505">
            <v>8.1972284690157249</v>
          </cell>
          <cell r="K505">
            <v>8.8814432394346259</v>
          </cell>
          <cell r="L505">
            <v>9.143075780221114</v>
          </cell>
          <cell r="M505">
            <v>9.1450560379082653</v>
          </cell>
          <cell r="N505">
            <v>9.3853538201373876</v>
          </cell>
          <cell r="O505">
            <v>9.0428296081380442</v>
          </cell>
          <cell r="P505">
            <v>8.9637014338131866</v>
          </cell>
        </row>
        <row r="506">
          <cell r="B506" t="str">
            <v>D-ITOT_LTH</v>
          </cell>
          <cell r="C506" t="str">
            <v>VAR_fin</v>
          </cell>
          <cell r="D506" t="str">
            <v>LTH</v>
          </cell>
          <cell r="E506">
            <v>7.7403614763534856</v>
          </cell>
          <cell r="F506">
            <v>8.2914120114767424</v>
          </cell>
          <cell r="G506">
            <v>8.0318545246523616</v>
          </cell>
          <cell r="H506">
            <v>8.4799790223474165</v>
          </cell>
          <cell r="I506">
            <v>8.4059665393708958</v>
          </cell>
          <cell r="J506">
            <v>8.8880535310807911</v>
          </cell>
          <cell r="K506">
            <v>9.6236227141063999</v>
          </cell>
          <cell r="L506">
            <v>9.9006332132384287</v>
          </cell>
          <cell r="M506">
            <v>9.9027775468849448</v>
          </cell>
          <cell r="N506">
            <v>10.162985409205378</v>
          </cell>
          <cell r="O506">
            <v>9.7920810580684154</v>
          </cell>
          <cell r="P506">
            <v>9.7063966505828851</v>
          </cell>
        </row>
        <row r="507">
          <cell r="B507" t="str">
            <v>D-ITOT_LTH</v>
          </cell>
          <cell r="C507" t="str">
            <v>VAR_ncap</v>
          </cell>
          <cell r="D507" t="str">
            <v>-</v>
          </cell>
          <cell r="E507">
            <v>0.79547349718507998</v>
          </cell>
          <cell r="F507">
            <v>9.0217928158168406E-8</v>
          </cell>
          <cell r="G507">
            <v>1.00704685962961E-7</v>
          </cell>
          <cell r="H507">
            <v>1.12872022801381E-7</v>
          </cell>
          <cell r="I507">
            <v>6.0263538235144401E-7</v>
          </cell>
          <cell r="J507">
            <v>1.8047552879331199E-7</v>
          </cell>
          <cell r="K507">
            <v>2.31124995844137E-7</v>
          </cell>
          <cell r="L507">
            <v>3.9211074782964399E-7</v>
          </cell>
          <cell r="M507">
            <v>3.72083707534952E-7</v>
          </cell>
          <cell r="N507">
            <v>6.7457051390517397E-7</v>
          </cell>
          <cell r="O507">
            <v>1.00795956868441E-6</v>
          </cell>
          <cell r="P507">
            <v>3.7406785196683299E-6</v>
          </cell>
        </row>
        <row r="508">
          <cell r="B508" t="str">
            <v>D-ITOT_LTH</v>
          </cell>
          <cell r="C508" t="str">
            <v>VAR_cap</v>
          </cell>
          <cell r="D508" t="str">
            <v>-</v>
          </cell>
          <cell r="E508">
            <v>0.79547349718507998</v>
          </cell>
          <cell r="F508">
            <v>0.795473587403008</v>
          </cell>
          <cell r="G508">
            <v>0.79547368810769403</v>
          </cell>
          <cell r="H508">
            <v>0.79547380097971698</v>
          </cell>
          <cell r="I508">
            <v>0.79547440361509902</v>
          </cell>
          <cell r="J508">
            <v>0.79547458409062799</v>
          </cell>
          <cell r="K508">
            <v>0.79547481521562402</v>
          </cell>
          <cell r="L508">
            <v>0.795475207326372</v>
          </cell>
          <cell r="M508">
            <v>0.79547557941007896</v>
          </cell>
          <cell r="N508">
            <v>0.79547625398059296</v>
          </cell>
          <cell r="O508">
            <v>0.79547726194016199</v>
          </cell>
          <cell r="P508">
            <v>0.79548100261868104</v>
          </cell>
        </row>
        <row r="509">
          <cell r="B509" t="str">
            <v>D-IH2</v>
          </cell>
          <cell r="C509" t="str">
            <v>VAR_fout</v>
          </cell>
          <cell r="D509" t="str">
            <v>IH2</v>
          </cell>
          <cell r="H509">
            <v>1.3435729236882959E-3</v>
          </cell>
          <cell r="I509">
            <v>4.0958760939994844E-3</v>
          </cell>
          <cell r="J509">
            <v>5.4083923365677048E-3</v>
          </cell>
          <cell r="K509">
            <v>5.5734871674636985E-3</v>
          </cell>
          <cell r="L509">
            <v>1.6955988473947844E-2</v>
          </cell>
          <cell r="M509">
            <v>1.8654962384006483E-2</v>
          </cell>
          <cell r="N509">
            <v>0.14707231507897753</v>
          </cell>
          <cell r="O509">
            <v>0.12990741858306362</v>
          </cell>
          <cell r="P509">
            <v>0.13635353413613391</v>
          </cell>
        </row>
        <row r="510">
          <cell r="B510" t="str">
            <v>D-IH2</v>
          </cell>
          <cell r="C510" t="str">
            <v>VAR_fin</v>
          </cell>
          <cell r="D510" t="str">
            <v>H2</v>
          </cell>
          <cell r="H510">
            <v>1.353808783551906E-3</v>
          </cell>
          <cell r="I510">
            <v>4.1270800673586733E-3</v>
          </cell>
          <cell r="J510">
            <v>5.4495955679431602E-3</v>
          </cell>
          <cell r="K510">
            <v>5.6159481553207467E-3</v>
          </cell>
          <cell r="L510">
            <v>1.7085165773377084E-2</v>
          </cell>
          <cell r="M510">
            <v>1.8797083125915635E-2</v>
          </cell>
          <cell r="N510">
            <v>0.14819276904200662</v>
          </cell>
          <cell r="O510">
            <v>0.13089710370429197</v>
          </cell>
          <cell r="P510">
            <v>0.13739232826685674</v>
          </cell>
        </row>
        <row r="511">
          <cell r="B511" t="str">
            <v>D-IH2</v>
          </cell>
          <cell r="C511" t="str">
            <v>VAR_ncap</v>
          </cell>
          <cell r="D511" t="str">
            <v>-</v>
          </cell>
          <cell r="H511">
            <v>3.5952717564676498E-4</v>
          </cell>
          <cell r="I511">
            <v>3.6608829662172098E-4</v>
          </cell>
          <cell r="J511">
            <v>5.56709198479434E-5</v>
          </cell>
          <cell r="K511">
            <v>3.2537216757670302E-5</v>
          </cell>
          <cell r="L511">
            <v>1.1018772141474201E-3</v>
          </cell>
          <cell r="M511">
            <v>1.5306749154303298E-5</v>
          </cell>
          <cell r="N511">
            <v>9.5441675576131892E-3</v>
          </cell>
          <cell r="O511">
            <v>3.2737737412502902E-5</v>
          </cell>
          <cell r="P511">
            <v>9.0992771458214003E-4</v>
          </cell>
        </row>
        <row r="512">
          <cell r="B512" t="str">
            <v>D-IH2</v>
          </cell>
          <cell r="C512" t="str">
            <v>VAR_cap</v>
          </cell>
          <cell r="D512" t="str">
            <v>-</v>
          </cell>
          <cell r="H512">
            <v>3.5952717564676498E-4</v>
          </cell>
          <cell r="I512">
            <v>7.2561547226848505E-4</v>
          </cell>
          <cell r="J512">
            <v>7.8128639211642902E-4</v>
          </cell>
          <cell r="K512">
            <v>8.1382360887409901E-4</v>
          </cell>
          <cell r="L512">
            <v>1.9157008230215201E-3</v>
          </cell>
          <cell r="M512">
            <v>1.93100757217582E-3</v>
          </cell>
          <cell r="N512">
            <v>1.1475175129789E-2</v>
          </cell>
          <cell r="O512">
            <v>1.1393937830470701E-2</v>
          </cell>
          <cell r="P512">
            <v>1.2058313406136899E-2</v>
          </cell>
        </row>
        <row r="513">
          <cell r="B513" t="str">
            <v>RHEM-ESOLPV</v>
          </cell>
          <cell r="C513" t="str">
            <v>VAR_fout</v>
          </cell>
          <cell r="D513" t="str">
            <v>RHEM_SOL_ELC</v>
          </cell>
          <cell r="E513">
            <v>0.86248322578584768</v>
          </cell>
          <cell r="F513">
            <v>1.2875828057578347</v>
          </cell>
          <cell r="G513">
            <v>2.9272528247204721</v>
          </cell>
          <cell r="H513">
            <v>6.4109979638334851</v>
          </cell>
          <cell r="I513">
            <v>6.7380330928181689</v>
          </cell>
          <cell r="J513">
            <v>7.0817411846734641</v>
          </cell>
          <cell r="K513">
            <v>7.4429820388099115</v>
          </cell>
          <cell r="L513">
            <v>7.8226511706300688</v>
          </cell>
          <cell r="M513">
            <v>8.2216867833326379</v>
          </cell>
          <cell r="N513">
            <v>8.6410795708875607</v>
          </cell>
          <cell r="O513">
            <v>9.0818667374619064</v>
          </cell>
          <cell r="P513">
            <v>9.5451706283952475</v>
          </cell>
        </row>
        <row r="514">
          <cell r="B514" t="str">
            <v>RHEM-ESOLPV</v>
          </cell>
          <cell r="C514" t="str">
            <v>VAR_fin</v>
          </cell>
          <cell r="D514" t="str">
            <v>SOL</v>
          </cell>
          <cell r="E514">
            <v>0.86248322578584768</v>
          </cell>
          <cell r="F514">
            <v>1.2875828057578347</v>
          </cell>
          <cell r="G514">
            <v>2.9272528247204721</v>
          </cell>
          <cell r="H514">
            <v>6.4109979638334851</v>
          </cell>
          <cell r="I514">
            <v>6.7380330928181689</v>
          </cell>
          <cell r="J514">
            <v>7.0817411846734641</v>
          </cell>
          <cell r="K514">
            <v>7.4429820388099115</v>
          </cell>
          <cell r="L514">
            <v>7.8226511706300688</v>
          </cell>
          <cell r="M514">
            <v>8.2216867833326379</v>
          </cell>
          <cell r="N514">
            <v>8.6410795708875607</v>
          </cell>
          <cell r="O514">
            <v>9.0818667374619064</v>
          </cell>
          <cell r="P514">
            <v>9.5451706283952475</v>
          </cell>
        </row>
        <row r="515">
          <cell r="B515" t="str">
            <v>RHEM-ESOLPV</v>
          </cell>
          <cell r="C515" t="str">
            <v>VAR_fin</v>
          </cell>
          <cell r="D515" t="str">
            <v>SOLPVC</v>
          </cell>
          <cell r="E515">
            <v>0.86248322578584802</v>
          </cell>
          <cell r="F515">
            <v>1.28758280575783</v>
          </cell>
          <cell r="G515">
            <v>2.9272528247204699</v>
          </cell>
          <cell r="H515">
            <v>6.4109979638334798</v>
          </cell>
          <cell r="I515">
            <v>6.7380330928181698</v>
          </cell>
          <cell r="J515">
            <v>7.0817411846734597</v>
          </cell>
          <cell r="K515">
            <v>7.4429820388099097</v>
          </cell>
          <cell r="L515">
            <v>7.8226511706300697</v>
          </cell>
          <cell r="M515">
            <v>8.2216867833326397</v>
          </cell>
          <cell r="N515">
            <v>8.6410795708875607</v>
          </cell>
          <cell r="O515">
            <v>9.0818667374618993</v>
          </cell>
          <cell r="P515">
            <v>9.5451706283952404</v>
          </cell>
        </row>
        <row r="516">
          <cell r="B516" t="str">
            <v>RHEM-ESOLPV</v>
          </cell>
          <cell r="C516" t="str">
            <v>VAR_ncap</v>
          </cell>
          <cell r="D516" t="str">
            <v>-</v>
          </cell>
          <cell r="F516">
            <v>7.9246550892243599E-8</v>
          </cell>
          <cell r="G516">
            <v>0.39087439000815499</v>
          </cell>
          <cell r="H516">
            <v>0.72370910319897697</v>
          </cell>
          <cell r="I516">
            <v>0.169351491855363</v>
          </cell>
          <cell r="J516">
            <v>0.28069402697935603</v>
          </cell>
          <cell r="K516">
            <v>0.82774264897219596</v>
          </cell>
          <cell r="L516">
            <v>0.65744035935144696</v>
          </cell>
          <cell r="M516">
            <v>0.25385033065301199</v>
          </cell>
          <cell r="N516">
            <v>0.39866425571519498</v>
          </cell>
          <cell r="O516">
            <v>0.93678791766882197</v>
          </cell>
          <cell r="P516">
            <v>0.77205813309274096</v>
          </cell>
        </row>
        <row r="517">
          <cell r="B517" t="str">
            <v>RHEM-ESOLPV</v>
          </cell>
          <cell r="C517" t="str">
            <v>VAR_cap</v>
          </cell>
          <cell r="D517" t="str">
            <v>-</v>
          </cell>
          <cell r="E517">
            <v>0.27424799999999999</v>
          </cell>
          <cell r="F517">
            <v>0.4389453967229639</v>
          </cell>
          <cell r="G517">
            <v>0.87402246925470606</v>
          </cell>
          <cell r="H517">
            <v>1.5860067847131618</v>
          </cell>
          <cell r="I517">
            <v>1.6669109968858118</v>
          </cell>
          <cell r="J517">
            <v>1.7519401387282139</v>
          </cell>
          <cell r="K517">
            <v>1.84130400117681</v>
          </cell>
          <cell r="L517">
            <v>1.93522852715836</v>
          </cell>
          <cell r="M517">
            <v>2.0339451133305499</v>
          </cell>
          <cell r="N517">
            <v>2.1376975946918502</v>
          </cell>
          <cell r="O517">
            <v>2.2467428633884801</v>
          </cell>
          <cell r="P517">
            <v>2.3613606371297702</v>
          </cell>
        </row>
        <row r="518">
          <cell r="B518" t="str">
            <v>HPLNUC</v>
          </cell>
          <cell r="C518" t="str">
            <v>VAR_fout</v>
          </cell>
          <cell r="D518" t="str">
            <v>LTH</v>
          </cell>
          <cell r="E518">
            <v>1.4500313744589157</v>
          </cell>
          <cell r="F518">
            <v>3.8018711535823639</v>
          </cell>
          <cell r="G518">
            <v>3.8000313739510734</v>
          </cell>
          <cell r="H518">
            <v>1.149911999202186</v>
          </cell>
          <cell r="I518">
            <v>0.70924018146198875</v>
          </cell>
        </row>
        <row r="519">
          <cell r="B519" t="str">
            <v>HPLNUC</v>
          </cell>
          <cell r="C519" t="str">
            <v>VAR_fin</v>
          </cell>
          <cell r="D519" t="str">
            <v>URN</v>
          </cell>
          <cell r="E519">
            <v>1.4500313744589157</v>
          </cell>
          <cell r="F519">
            <v>3.8018711535823639</v>
          </cell>
          <cell r="G519">
            <v>3.8000313739510734</v>
          </cell>
          <cell r="H519">
            <v>1.149911999202186</v>
          </cell>
          <cell r="I519">
            <v>0.70924018146198875</v>
          </cell>
        </row>
        <row r="520">
          <cell r="B520" t="str">
            <v>HPLNUC</v>
          </cell>
          <cell r="C520" t="str">
            <v>VAR_cap</v>
          </cell>
          <cell r="D520" t="str">
            <v>-</v>
          </cell>
          <cell r="E520">
            <v>0.120558721922211</v>
          </cell>
          <cell r="F520">
            <v>0.120558721922211</v>
          </cell>
          <cell r="G520">
            <v>0.120558721922211</v>
          </cell>
          <cell r="H520">
            <v>0.120558721922211</v>
          </cell>
          <cell r="I520">
            <v>0.120558721922211</v>
          </cell>
          <cell r="J520">
            <v>0.120558721922211</v>
          </cell>
          <cell r="K520">
            <v>0.120558721922211</v>
          </cell>
          <cell r="L520">
            <v>0.120558721922211</v>
          </cell>
          <cell r="M520">
            <v>8.85558611937695E-2</v>
          </cell>
        </row>
        <row r="521">
          <cell r="B521" t="str">
            <v>ITOT-CHPWODCCS</v>
          </cell>
          <cell r="C521" t="str">
            <v>VAR_fin</v>
          </cell>
          <cell r="D521" t="str">
            <v>IWOD</v>
          </cell>
          <cell r="J521">
            <v>1.008112459720827E-3</v>
          </cell>
          <cell r="K521">
            <v>1.0526619621117365E-3</v>
          </cell>
          <cell r="L521">
            <v>2.3150514475875623E-3</v>
          </cell>
          <cell r="M521">
            <v>1.3640804870675709E-3</v>
          </cell>
          <cell r="N521">
            <v>2.6115184091236028E-3</v>
          </cell>
          <cell r="O521">
            <v>2.1983246944828616E-3</v>
          </cell>
          <cell r="P521">
            <v>5.2623612429396008E-3</v>
          </cell>
        </row>
        <row r="522">
          <cell r="B522" t="str">
            <v>SUP_WODBIO</v>
          </cell>
          <cell r="C522" t="str">
            <v>VAR_fout</v>
          </cell>
          <cell r="D522" t="str">
            <v>ELC35</v>
          </cell>
          <cell r="F522">
            <v>5.2506965210769393E-6</v>
          </cell>
          <cell r="G522">
            <v>1.1735701605204527E-5</v>
          </cell>
          <cell r="H522">
            <v>2.5515733237148463E-5</v>
          </cell>
          <cell r="I522">
            <v>4.018546908205189E-5</v>
          </cell>
          <cell r="J522">
            <v>4.3588397652748718E-5</v>
          </cell>
          <cell r="K522">
            <v>4.5935575412803011E-5</v>
          </cell>
          <cell r="L522">
            <v>5.3835790265012509E-5</v>
          </cell>
          <cell r="M522">
            <v>5.4936165191143131E-5</v>
          </cell>
          <cell r="N522">
            <v>6.4967038778071306E-5</v>
          </cell>
          <cell r="O522">
            <v>6.9690171846941549E-5</v>
          </cell>
          <cell r="P522">
            <v>1.312543508145102E-4</v>
          </cell>
        </row>
        <row r="523">
          <cell r="B523" t="str">
            <v>SUP_WODBIO</v>
          </cell>
          <cell r="C523" t="str">
            <v>VAR_fout</v>
          </cell>
          <cell r="D523" t="str">
            <v>BIO</v>
          </cell>
          <cell r="F523">
            <v>1.3126741302692328E-4</v>
          </cell>
          <cell r="G523">
            <v>2.9339254013011247E-4</v>
          </cell>
          <cell r="H523">
            <v>6.3789333092871092E-4</v>
          </cell>
          <cell r="I523">
            <v>1.0046367270512954E-3</v>
          </cell>
          <cell r="J523">
            <v>1.0897099413187182E-3</v>
          </cell>
          <cell r="K523">
            <v>1.1483893853200728E-3</v>
          </cell>
          <cell r="L523">
            <v>1.3458947566253104E-3</v>
          </cell>
          <cell r="M523">
            <v>1.3734041297785761E-3</v>
          </cell>
          <cell r="N523">
            <v>1.62417596945178E-3</v>
          </cell>
          <cell r="O523">
            <v>1.7422542961735362E-3</v>
          </cell>
          <cell r="P523">
            <v>3.2813587703627474E-3</v>
          </cell>
        </row>
        <row r="524">
          <cell r="B524" t="str">
            <v>SUP_WODBIO</v>
          </cell>
          <cell r="C524" t="str">
            <v>VAR_fout</v>
          </cell>
          <cell r="D524" t="str">
            <v>LTH</v>
          </cell>
          <cell r="F524">
            <v>1.5752089563230788E-5</v>
          </cell>
          <cell r="G524">
            <v>3.5207104815613468E-5</v>
          </cell>
          <cell r="H524">
            <v>7.6547199711445282E-5</v>
          </cell>
          <cell r="I524">
            <v>1.2055640724615549E-4</v>
          </cell>
          <cell r="J524">
            <v>1.307651929582462E-4</v>
          </cell>
          <cell r="K524">
            <v>1.3780672623840874E-4</v>
          </cell>
          <cell r="L524">
            <v>1.6150737079503733E-4</v>
          </cell>
          <cell r="M524">
            <v>1.648084955734292E-4</v>
          </cell>
          <cell r="N524">
            <v>1.9490111633421373E-4</v>
          </cell>
          <cell r="O524">
            <v>2.0907051554082444E-4</v>
          </cell>
          <cell r="P524">
            <v>3.9376305244353057E-4</v>
          </cell>
        </row>
        <row r="525">
          <cell r="B525" t="str">
            <v>SUP_WODBIO</v>
          </cell>
          <cell r="C525" t="str">
            <v>VAR_fin</v>
          </cell>
          <cell r="D525" t="str">
            <v>CWOD</v>
          </cell>
          <cell r="F525">
            <v>1.7721100758634652E-4</v>
          </cell>
          <cell r="G525">
            <v>3.9607992917565181E-4</v>
          </cell>
          <cell r="H525">
            <v>8.6115599675376021E-4</v>
          </cell>
          <cell r="I525">
            <v>1.3562595815192488E-3</v>
          </cell>
          <cell r="J525">
            <v>1.4711084207802681E-3</v>
          </cell>
          <cell r="K525">
            <v>1.5503256701820997E-3</v>
          </cell>
          <cell r="L525">
            <v>1.8169579214441702E-3</v>
          </cell>
          <cell r="M525">
            <v>1.85409557520108E-3</v>
          </cell>
          <cell r="N525">
            <v>2.1926375587599037E-3</v>
          </cell>
          <cell r="O525">
            <v>2.3520432998342762E-3</v>
          </cell>
          <cell r="P525">
            <v>4.429834339989714E-3</v>
          </cell>
        </row>
        <row r="526">
          <cell r="B526" t="str">
            <v>SUP_WODBIO</v>
          </cell>
          <cell r="C526" t="str">
            <v>VAR_ncap</v>
          </cell>
          <cell r="D526" t="str">
            <v>-</v>
          </cell>
          <cell r="E526">
            <v>1.61967920618069E-6</v>
          </cell>
          <cell r="F526">
            <v>5.2332639040238098E-5</v>
          </cell>
          <cell r="G526">
            <v>4.0793408789861898E-6</v>
          </cell>
          <cell r="H526">
            <v>1.14159158680794E-6</v>
          </cell>
          <cell r="I526">
            <v>4.1475831987150898E-5</v>
          </cell>
          <cell r="J526">
            <v>1.43996397875044E-5</v>
          </cell>
          <cell r="K526">
            <v>3.4099796772037203E-5</v>
          </cell>
          <cell r="L526">
            <v>4.9600064766355202E-5</v>
          </cell>
          <cell r="M526">
            <v>3.5035825110960899E-6</v>
          </cell>
          <cell r="N526">
            <v>8.1107276011806897E-5</v>
          </cell>
          <cell r="O526">
            <v>1.25863315317096E-5</v>
          </cell>
          <cell r="P526">
            <v>2.03824251355042E-4</v>
          </cell>
        </row>
        <row r="527">
          <cell r="B527" t="str">
            <v>SUP_WODBIO</v>
          </cell>
          <cell r="C527" t="str">
            <v>VAR_cap</v>
          </cell>
          <cell r="D527" t="str">
            <v>-</v>
          </cell>
          <cell r="E527">
            <v>1.61967920618069E-6</v>
          </cell>
          <cell r="F527">
            <v>5.381409022602796E-5</v>
          </cell>
          <cell r="G527">
            <v>5.7664253326136505E-5</v>
          </cell>
          <cell r="H527">
            <v>5.8283463315621434E-5</v>
          </cell>
          <cell r="I527">
            <v>9.8761371467753948E-5</v>
          </cell>
          <cell r="J527">
            <v>9.1279275199600404E-5</v>
          </cell>
          <cell r="K527">
            <v>9.0013843911682337E-5</v>
          </cell>
          <cell r="L527">
            <v>1.378865131446365E-4</v>
          </cell>
          <cell r="M527">
            <v>1.095523154589867E-4</v>
          </cell>
          <cell r="N527">
            <v>1.6582617401164198E-4</v>
          </cell>
          <cell r="O527">
            <v>1.4439978434446047E-4</v>
          </cell>
          <cell r="P527">
            <v>2.9864714891360131E-4</v>
          </cell>
        </row>
        <row r="528">
          <cell r="B528" t="str">
            <v>D-RLFO</v>
          </cell>
          <cell r="C528" t="str">
            <v>VAR_fout</v>
          </cell>
          <cell r="D528" t="str">
            <v>CO2</v>
          </cell>
          <cell r="E528">
            <v>4514.4839734865</v>
          </cell>
          <cell r="F528">
            <v>3846.5250678593602</v>
          </cell>
          <cell r="G528">
            <v>3352.8460019223198</v>
          </cell>
          <cell r="H528">
            <v>3432.7388042744401</v>
          </cell>
          <cell r="I528">
            <v>2756.0376973145899</v>
          </cell>
          <cell r="J528">
            <v>2517.7332787267501</v>
          </cell>
          <cell r="K528">
            <v>2433.3028817688701</v>
          </cell>
          <cell r="L528">
            <v>2086.46307527209</v>
          </cell>
          <cell r="M528">
            <v>1936.6194173982301</v>
          </cell>
          <cell r="N528">
            <v>1648.7364724014899</v>
          </cell>
          <cell r="O528">
            <v>1227.4767083138499</v>
          </cell>
          <cell r="P528">
            <v>464.85840254022497</v>
          </cell>
        </row>
        <row r="529">
          <cell r="B529" t="str">
            <v>D-RLFO</v>
          </cell>
          <cell r="C529" t="str">
            <v>VAR_fout</v>
          </cell>
          <cell r="D529" t="str">
            <v>RLFO</v>
          </cell>
          <cell r="E529">
            <v>60.231843011809588</v>
          </cell>
          <cell r="F529">
            <v>51.319994796518898</v>
          </cell>
          <cell r="G529">
            <v>44.733566036485854</v>
          </cell>
          <cell r="H529">
            <v>45.799751186257822</v>
          </cell>
          <cell r="I529">
            <v>36.771762303127062</v>
          </cell>
          <cell r="J529">
            <v>33.591852363997837</v>
          </cell>
          <cell r="K529">
            <v>32.465356820078561</v>
          </cell>
          <cell r="L529">
            <v>27.838342681537046</v>
          </cell>
          <cell r="M529">
            <v>25.838691386877493</v>
          </cell>
          <cell r="N529">
            <v>21.998300425155225</v>
          </cell>
          <cell r="O529">
            <v>16.377638857665538</v>
          </cell>
          <cell r="P529">
            <v>6.2038698676743174</v>
          </cell>
        </row>
        <row r="530">
          <cell r="B530" t="str">
            <v>D-RLFO</v>
          </cell>
          <cell r="C530" t="str">
            <v>VAR_fin</v>
          </cell>
          <cell r="D530" t="str">
            <v>LFO</v>
          </cell>
          <cell r="E530">
            <v>61.254870739301275</v>
          </cell>
          <cell r="F530">
            <v>52.19165628031697</v>
          </cell>
          <cell r="G530">
            <v>45.493161491483377</v>
          </cell>
          <cell r="H530">
            <v>46.577188660440228</v>
          </cell>
          <cell r="I530">
            <v>37.395355458814016</v>
          </cell>
          <cell r="J530">
            <v>34.16191694337514</v>
          </cell>
          <cell r="K530">
            <v>33.016321326578939</v>
          </cell>
          <cell r="L530">
            <v>28.310218117667439</v>
          </cell>
          <cell r="M530">
            <v>26.277061294412952</v>
          </cell>
          <cell r="N530">
            <v>22.370915500698707</v>
          </cell>
          <cell r="O530">
            <v>16.655043532073879</v>
          </cell>
          <cell r="P530">
            <v>6.3074410114006172</v>
          </cell>
        </row>
        <row r="531">
          <cell r="B531" t="str">
            <v>D-RLFO</v>
          </cell>
          <cell r="C531" t="str">
            <v>VAR_fin</v>
          </cell>
          <cell r="D531" t="str">
            <v>BDS</v>
          </cell>
          <cell r="G531">
            <v>1.9669548980374629E-4</v>
          </cell>
          <cell r="H531">
            <v>4.6359994836250472E-4</v>
          </cell>
          <cell r="I531">
            <v>9.6905684464726732E-4</v>
          </cell>
          <cell r="J531">
            <v>4.8738562626782065E-4</v>
          </cell>
          <cell r="K531">
            <v>4.5414549807706417E-4</v>
          </cell>
          <cell r="L531">
            <v>9.5410720596087546E-4</v>
          </cell>
          <cell r="M531">
            <v>4.9595550612984947E-4</v>
          </cell>
          <cell r="N531">
            <v>1.0223318851055338E-3</v>
          </cell>
          <cell r="O531">
            <v>7.6677629266681119E-4</v>
          </cell>
          <cell r="P531">
            <v>1.8005124076392654E-3</v>
          </cell>
        </row>
        <row r="532">
          <cell r="B532" t="str">
            <v>G-INTC-EXP00-IT</v>
          </cell>
          <cell r="C532" t="str">
            <v>VAR_fout</v>
          </cell>
          <cell r="D532" t="str">
            <v>ELC_E-IT</v>
          </cell>
          <cell r="E532">
            <v>71.694107738035498</v>
          </cell>
          <cell r="F532">
            <v>35.802283466126084</v>
          </cell>
          <cell r="G532">
            <v>64.428910211023876</v>
          </cell>
          <cell r="H532">
            <v>80.783661865418367</v>
          </cell>
          <cell r="I532">
            <v>65.541287868712686</v>
          </cell>
          <cell r="J532">
            <v>43.251182858534314</v>
          </cell>
          <cell r="K532">
            <v>25.531595496821609</v>
          </cell>
          <cell r="L532">
            <v>28.261076967827066</v>
          </cell>
          <cell r="M532">
            <v>48.514423393887576</v>
          </cell>
          <cell r="N532">
            <v>65.345030133779986</v>
          </cell>
          <cell r="O532">
            <v>63.053858271456711</v>
          </cell>
          <cell r="P532">
            <v>59.288619813389673</v>
          </cell>
        </row>
        <row r="533">
          <cell r="B533" t="str">
            <v>G-INTC-EXP00-IT</v>
          </cell>
          <cell r="C533" t="str">
            <v>VAR_fin</v>
          </cell>
          <cell r="D533" t="str">
            <v>ELC</v>
          </cell>
          <cell r="E533">
            <v>71.694107738035498</v>
          </cell>
          <cell r="F533">
            <v>35.802283466126084</v>
          </cell>
          <cell r="G533">
            <v>64.428910211023876</v>
          </cell>
          <cell r="H533">
            <v>80.783661865418367</v>
          </cell>
          <cell r="I533">
            <v>65.541287868712686</v>
          </cell>
          <cell r="J533">
            <v>43.251182858534314</v>
          </cell>
          <cell r="K533">
            <v>25.531595496821609</v>
          </cell>
          <cell r="L533">
            <v>28.261076967827066</v>
          </cell>
          <cell r="M533">
            <v>48.514423393887576</v>
          </cell>
          <cell r="N533">
            <v>65.345030133779986</v>
          </cell>
          <cell r="O533">
            <v>63.053858271456711</v>
          </cell>
          <cell r="P533">
            <v>59.288619813389673</v>
          </cell>
        </row>
        <row r="534">
          <cell r="B534" t="str">
            <v>G-INTC-EXP00-IT</v>
          </cell>
          <cell r="C534" t="str">
            <v>VAR_ncap</v>
          </cell>
          <cell r="D534" t="str">
            <v>-</v>
          </cell>
          <cell r="E534">
            <v>2.0219459188526101</v>
          </cell>
          <cell r="F534">
            <v>4.1847292193204901E-5</v>
          </cell>
          <cell r="G534">
            <v>1.51178312086602E-5</v>
          </cell>
          <cell r="H534">
            <v>1.24684632837431E-5</v>
          </cell>
          <cell r="I534">
            <v>6.8031028115248099E-5</v>
          </cell>
          <cell r="J534">
            <v>8.2494655253594907E-6</v>
          </cell>
          <cell r="K534">
            <v>3.3208176462430101</v>
          </cell>
          <cell r="L534">
            <v>3.4230361297282399</v>
          </cell>
          <cell r="M534">
            <v>1.0180500794017899</v>
          </cell>
          <cell r="N534">
            <v>1.1135659383093599</v>
          </cell>
        </row>
        <row r="535">
          <cell r="B535" t="str">
            <v>G-INTC-EXP00-IT</v>
          </cell>
          <cell r="C535" t="str">
            <v>VAR_cap</v>
          </cell>
          <cell r="D535" t="str">
            <v>-</v>
          </cell>
          <cell r="E535">
            <v>3.7499989319399409</v>
          </cell>
          <cell r="F535">
            <v>3.7499975569865573</v>
          </cell>
          <cell r="G535">
            <v>3.7499970051637672</v>
          </cell>
          <cell r="H535">
            <v>4.8624672886669096</v>
          </cell>
          <cell r="I535">
            <v>5.7719976869014245</v>
          </cell>
          <cell r="J535">
            <v>5.7720002847624103</v>
          </cell>
          <cell r="K535">
            <v>5.7720529400478089</v>
          </cell>
          <cell r="L535">
            <v>5.7719999731333607</v>
          </cell>
          <cell r="M535">
            <v>8.5825530878812231</v>
          </cell>
          <cell r="N535">
            <v>9.9835415423692133</v>
          </cell>
          <cell r="O535">
            <v>9.783929747050859</v>
          </cell>
          <cell r="P535">
            <v>9.5662132425716244</v>
          </cell>
        </row>
        <row r="536">
          <cell r="B536" t="str">
            <v>EWOD-CCS</v>
          </cell>
          <cell r="C536" t="str">
            <v>VAR_fin</v>
          </cell>
          <cell r="D536" t="str">
            <v>EWOD</v>
          </cell>
          <cell r="J536">
            <v>9.8972722310981592E-4</v>
          </cell>
          <cell r="K536">
            <v>1.052074819531317E-3</v>
          </cell>
          <cell r="L536">
            <v>2.3159297224184259E-3</v>
          </cell>
          <cell r="M536">
            <v>1.3650007287922112E-3</v>
          </cell>
          <cell r="N536">
            <v>2.6123885314469678E-3</v>
          </cell>
          <cell r="O536">
            <v>2.1999613747497675E-3</v>
          </cell>
          <cell r="P536">
            <v>5.2637633947376552E-3</v>
          </cell>
        </row>
        <row r="537">
          <cell r="B537" t="str">
            <v>EOIL-ENG</v>
          </cell>
          <cell r="C537" t="str">
            <v>VAR_fout</v>
          </cell>
          <cell r="D537" t="str">
            <v>ELC35</v>
          </cell>
          <cell r="E537">
            <v>3.9602958045866499E-2</v>
          </cell>
          <cell r="F537">
            <v>8.6367225798690843E-5</v>
          </cell>
          <cell r="G537">
            <v>8.0381829016999487E-3</v>
          </cell>
          <cell r="H537">
            <v>3.8057763613340303E-3</v>
          </cell>
          <cell r="I537">
            <v>4.6404288862060081E-3</v>
          </cell>
          <cell r="J537">
            <v>5.8560480216814717E-3</v>
          </cell>
          <cell r="K537">
            <v>1.6140727975554572E-2</v>
          </cell>
          <cell r="L537">
            <v>4.0195272276500389E-2</v>
          </cell>
          <cell r="M537">
            <v>2.1679912586746203E-2</v>
          </cell>
          <cell r="N537">
            <v>4.1018714663944002E-2</v>
          </cell>
          <cell r="O537">
            <v>3.2718373803626348E-2</v>
          </cell>
          <cell r="P537">
            <v>5.6566020786960006E-2</v>
          </cell>
        </row>
        <row r="538">
          <cell r="B538" t="str">
            <v>EOIL-ENG</v>
          </cell>
          <cell r="C538" t="str">
            <v>VAR_fout</v>
          </cell>
          <cell r="D538" t="str">
            <v>CO2_E</v>
          </cell>
          <cell r="E538">
            <v>9.7241653408733004</v>
          </cell>
          <cell r="F538">
            <v>3.8668619653310199E-2</v>
          </cell>
          <cell r="G538">
            <v>1.99898805349774</v>
          </cell>
          <cell r="H538">
            <v>0.911701404141399</v>
          </cell>
          <cell r="I538">
            <v>1.1296136593951001</v>
          </cell>
          <cell r="J538">
            <v>1.3774860611708899</v>
          </cell>
          <cell r="K538">
            <v>3.6699172903102899</v>
          </cell>
          <cell r="L538">
            <v>8.95966637338109</v>
          </cell>
          <cell r="M538">
            <v>4.9241835420415496</v>
          </cell>
          <cell r="N538">
            <v>9.1182581601276205</v>
          </cell>
          <cell r="O538">
            <v>7.4130297891316603</v>
          </cell>
          <cell r="P538">
            <v>12.7725807216554</v>
          </cell>
        </row>
        <row r="539">
          <cell r="B539" t="str">
            <v>EOIL-ENG</v>
          </cell>
          <cell r="C539" t="str">
            <v>VAR_fin</v>
          </cell>
          <cell r="D539" t="str">
            <v>ELFO</v>
          </cell>
          <cell r="E539">
            <v>0.13194254193857949</v>
          </cell>
          <cell r="F539">
            <v>5.2467597901370696E-4</v>
          </cell>
          <cell r="G539">
            <v>2.7123311445016809E-2</v>
          </cell>
          <cell r="H539">
            <v>1.2370439676274077E-2</v>
          </cell>
          <cell r="I539">
            <v>1.5327186694641774E-2</v>
          </cell>
          <cell r="J539">
            <v>1.869044859119251E-2</v>
          </cell>
          <cell r="K539">
            <v>4.9795349936367611E-2</v>
          </cell>
          <cell r="L539">
            <v>0.12156942161982479</v>
          </cell>
          <cell r="M539">
            <v>6.6813887951717096E-2</v>
          </cell>
          <cell r="N539">
            <v>0.12372127761367199</v>
          </cell>
          <cell r="O539">
            <v>0.10058385059880126</v>
          </cell>
          <cell r="P539">
            <v>0.17330503014457765</v>
          </cell>
        </row>
        <row r="540">
          <cell r="B540" t="str">
            <v>EOIL-ENG</v>
          </cell>
          <cell r="C540" t="str">
            <v>VAR_ncap</v>
          </cell>
          <cell r="D540" t="str">
            <v>-</v>
          </cell>
          <cell r="F540">
            <v>7.6008574757214802E-6</v>
          </cell>
          <cell r="G540">
            <v>1.8804880855724301E-4</v>
          </cell>
          <cell r="H540">
            <v>2.6096687652802601E-2</v>
          </cell>
          <cell r="I540">
            <v>2.4421109462856999E-2</v>
          </cell>
          <cell r="J540">
            <v>3.2257258891415798E-3</v>
          </cell>
          <cell r="K540">
            <v>2.66542016923953E-4</v>
          </cell>
          <cell r="L540">
            <v>2.9579135414532098E-4</v>
          </cell>
          <cell r="M540">
            <v>2.6198176003137699E-2</v>
          </cell>
          <cell r="N540">
            <v>4.36953620142813E-2</v>
          </cell>
          <cell r="O540">
            <v>4.3014388806532702E-3</v>
          </cell>
          <cell r="P540">
            <v>5.36162205159067E-3</v>
          </cell>
        </row>
        <row r="541">
          <cell r="B541" t="str">
            <v>EOIL-ENG</v>
          </cell>
          <cell r="C541" t="str">
            <v>VAR_cap</v>
          </cell>
          <cell r="D541" t="str">
            <v>-</v>
          </cell>
          <cell r="E541">
            <v>2.4142660506669501E-2</v>
          </cell>
          <cell r="F541">
            <v>2.2434883025183032E-2</v>
          </cell>
          <cell r="G541">
            <v>1.2458383199651864E-2</v>
          </cell>
          <cell r="H541">
            <v>3.3286714824545656E-2</v>
          </cell>
          <cell r="I541">
            <v>5.7702645130573625E-2</v>
          </cell>
          <cell r="J541">
            <v>6.0919907897320165E-2</v>
          </cell>
          <cell r="K541">
            <v>5.5417652290071277E-2</v>
          </cell>
          <cell r="L541">
            <v>5.4275152711992687E-2</v>
          </cell>
          <cell r="M541">
            <v>5.4388446872390216E-2</v>
          </cell>
          <cell r="N541">
            <v>7.3657831471619112E-2</v>
          </cell>
          <cell r="O541">
            <v>7.469290357216854E-2</v>
          </cell>
          <cell r="P541">
            <v>7.9825185550794375E-2</v>
          </cell>
        </row>
        <row r="542">
          <cell r="B542" t="str">
            <v>D-SWOD</v>
          </cell>
          <cell r="C542" t="str">
            <v>VAR_fout</v>
          </cell>
          <cell r="D542" t="str">
            <v>SWOD</v>
          </cell>
          <cell r="E542">
            <v>8.574373035298402</v>
          </cell>
          <cell r="F542">
            <v>9.3946172377265071</v>
          </cell>
          <cell r="G542">
            <v>9.2158749143865251</v>
          </cell>
          <cell r="H542">
            <v>7.9709457064437093</v>
          </cell>
          <cell r="I542">
            <v>5.1257946949976354</v>
          </cell>
          <cell r="J542">
            <v>3.2591627598790449</v>
          </cell>
          <cell r="K542">
            <v>2.0221441185359601</v>
          </cell>
          <cell r="L542">
            <v>0.72915568217253046</v>
          </cell>
          <cell r="M542">
            <v>0.65576561053768334</v>
          </cell>
          <cell r="N542">
            <v>0.65870072346829212</v>
          </cell>
          <cell r="O542">
            <v>0.64237325863621253</v>
          </cell>
          <cell r="P542">
            <v>0.67391525424903032</v>
          </cell>
        </row>
        <row r="543">
          <cell r="B543" t="str">
            <v>D-SWOD</v>
          </cell>
          <cell r="C543" t="str">
            <v>VAR_fin</v>
          </cell>
          <cell r="D543" t="str">
            <v>WOD</v>
          </cell>
          <cell r="E543">
            <v>8.574373035298402</v>
          </cell>
          <cell r="F543">
            <v>9.3946172377265071</v>
          </cell>
          <cell r="G543">
            <v>9.2158749143865251</v>
          </cell>
          <cell r="H543">
            <v>7.9709457064437093</v>
          </cell>
          <cell r="I543">
            <v>5.1257946949976354</v>
          </cell>
          <cell r="J543">
            <v>3.2591627598790449</v>
          </cell>
          <cell r="K543">
            <v>2.0221441185359601</v>
          </cell>
          <cell r="L543">
            <v>0.72915568217253046</v>
          </cell>
          <cell r="M543">
            <v>0.65576561053768334</v>
          </cell>
          <cell r="N543">
            <v>0.65870072346829212</v>
          </cell>
          <cell r="O543">
            <v>0.64237325863621253</v>
          </cell>
          <cell r="P543">
            <v>0.67391525424903032</v>
          </cell>
        </row>
        <row r="544">
          <cell r="B544" t="str">
            <v>SCOM-CHPWOD</v>
          </cell>
          <cell r="C544" t="str">
            <v>VAR_fout</v>
          </cell>
          <cell r="D544" t="str">
            <v>SCOM_KEV_WOD_ELC_CHP</v>
          </cell>
          <cell r="H544">
            <v>8.7930325798203403E-3</v>
          </cell>
          <cell r="I544">
            <v>6.7901415908632667E-3</v>
          </cell>
          <cell r="J544">
            <v>5.5205078711260663E-3</v>
          </cell>
          <cell r="K544">
            <v>7.319021777433727E-3</v>
          </cell>
          <cell r="L544">
            <v>1.1710943195952107E-2</v>
          </cell>
          <cell r="M544">
            <v>1.1146952867124218E-2</v>
          </cell>
          <cell r="N544">
            <v>1.6721053845406921E-2</v>
          </cell>
          <cell r="O544">
            <v>1.5811686336189335E-2</v>
          </cell>
          <cell r="P544">
            <v>3.4395590932353587E-2</v>
          </cell>
        </row>
        <row r="545">
          <cell r="B545" t="str">
            <v>SCOM-CHPWOD</v>
          </cell>
          <cell r="C545" t="str">
            <v>VAR_fout</v>
          </cell>
          <cell r="D545" t="str">
            <v>SCOM_LTH_CHPWOD</v>
          </cell>
          <cell r="H545">
            <v>1.4052746953007449E-2</v>
          </cell>
          <cell r="I545">
            <v>1.0617915052178812E-2</v>
          </cell>
          <cell r="J545">
            <v>8.4424124717669812E-3</v>
          </cell>
          <cell r="K545">
            <v>1.0970766839294195E-2</v>
          </cell>
          <cell r="L545">
            <v>1.7198645026074988E-2</v>
          </cell>
          <cell r="M545">
            <v>1.6370371051780346E-2</v>
          </cell>
          <cell r="N545">
            <v>2.4556473781585889E-2</v>
          </cell>
          <cell r="O545">
            <v>2.3220980241263262E-2</v>
          </cell>
          <cell r="P545">
            <v>5.0513229294127666E-2</v>
          </cell>
        </row>
        <row r="546">
          <cell r="B546" t="str">
            <v>SCOM-CHPWOD</v>
          </cell>
          <cell r="C546" t="str">
            <v>VAR_fin</v>
          </cell>
          <cell r="D546" t="str">
            <v>SWOD</v>
          </cell>
          <cell r="H546">
            <v>2.7478904918424932E-2</v>
          </cell>
          <cell r="I546">
            <v>2.1784822127876597E-2</v>
          </cell>
          <cell r="J546">
            <v>1.7848410599651369E-2</v>
          </cell>
          <cell r="K546">
            <v>2.2517864220665939E-2</v>
          </cell>
          <cell r="L546">
            <v>3.653271600012032E-2</v>
          </cell>
          <cell r="M546">
            <v>3.3304206444647107E-2</v>
          </cell>
          <cell r="N546">
            <v>5.0755966501662184E-2</v>
          </cell>
          <cell r="O546">
            <v>4.7416125599926896E-2</v>
          </cell>
          <cell r="P546">
            <v>0.10414494956402748</v>
          </cell>
        </row>
        <row r="547">
          <cell r="B547" t="str">
            <v>SCOM-CHPWOD</v>
          </cell>
          <cell r="C547" t="str">
            <v>VAR_ncap</v>
          </cell>
          <cell r="D547" t="str">
            <v>-</v>
          </cell>
          <cell r="H547">
            <v>5.2919681361797996E-4</v>
          </cell>
          <cell r="I547">
            <v>7.1748732568759601E-6</v>
          </cell>
          <cell r="J547">
            <v>2.5075091228580801E-5</v>
          </cell>
          <cell r="K547">
            <v>4.6942622420692402E-4</v>
          </cell>
          <cell r="L547">
            <v>4.1679306962222898E-4</v>
          </cell>
          <cell r="M547">
            <v>4.1692851351978203E-6</v>
          </cell>
          <cell r="N547">
            <v>8.47303338051781E-4</v>
          </cell>
          <cell r="O547">
            <v>2.3943940017813001E-4</v>
          </cell>
          <cell r="P547">
            <v>1.4632356725852601E-3</v>
          </cell>
        </row>
        <row r="548">
          <cell r="B548" t="str">
            <v>SCOM-CHPWOD</v>
          </cell>
          <cell r="C548" t="str">
            <v>VAR_cap</v>
          </cell>
          <cell r="D548" t="str">
            <v>-</v>
          </cell>
          <cell r="H548">
            <v>5.2919681361797996E-4</v>
          </cell>
          <cell r="I548">
            <v>5.3619089966540855E-4</v>
          </cell>
          <cell r="J548">
            <v>4.6006865410219656E-4</v>
          </cell>
          <cell r="K548">
            <v>5.0113775733917512E-4</v>
          </cell>
          <cell r="L548">
            <v>9.1051780239234333E-4</v>
          </cell>
          <cell r="M548">
            <v>8.3068056276500179E-4</v>
          </cell>
          <cell r="N548">
            <v>1.2671858050007964E-3</v>
          </cell>
          <cell r="O548">
            <v>1.1619513749448526E-3</v>
          </cell>
          <cell r="P548">
            <v>2.5487603474122164E-3</v>
          </cell>
        </row>
        <row r="549">
          <cell r="B549" t="str">
            <v>ENUC_BMGL</v>
          </cell>
          <cell r="C549" t="str">
            <v>VAR_fout</v>
          </cell>
          <cell r="D549" t="str">
            <v>ELC</v>
          </cell>
          <cell r="E549">
            <v>32.82080142774543</v>
          </cell>
          <cell r="F549">
            <v>9.7586745774221207E-3</v>
          </cell>
        </row>
        <row r="550">
          <cell r="B550" t="str">
            <v>ENUC_BMGL</v>
          </cell>
          <cell r="C550" t="str">
            <v>VAR_fin</v>
          </cell>
          <cell r="D550" t="str">
            <v>URN</v>
          </cell>
          <cell r="E550">
            <v>98.945503710914821</v>
          </cell>
          <cell r="F550">
            <v>2.9419664651993218E-2</v>
          </cell>
        </row>
        <row r="551">
          <cell r="B551" t="str">
            <v>ENUC_BMGL</v>
          </cell>
          <cell r="C551" t="str">
            <v>VAR_cap</v>
          </cell>
          <cell r="D551" t="str">
            <v>-</v>
          </cell>
          <cell r="E551">
            <v>1.2329999406710563</v>
          </cell>
          <cell r="F551">
            <v>3.6290088633017525E-4</v>
          </cell>
        </row>
        <row r="552">
          <cell r="B552" t="str">
            <v>D-RSH2R</v>
          </cell>
          <cell r="C552" t="str">
            <v>VAR_fout</v>
          </cell>
          <cell r="D552" t="str">
            <v>RSH2</v>
          </cell>
          <cell r="H552">
            <v>6.9859443646513148E-4</v>
          </cell>
          <cell r="I552">
            <v>1.3617971218998961E-3</v>
          </cell>
          <cell r="J552">
            <v>1.5199039078480617E-3</v>
          </cell>
          <cell r="K552">
            <v>1.7521580931757553E-3</v>
          </cell>
          <cell r="L552">
            <v>3.1863214103706999E-3</v>
          </cell>
          <cell r="M552">
            <v>1.8865863707046306E-3</v>
          </cell>
          <cell r="N552">
            <v>3.8349571166141593E-3</v>
          </cell>
          <cell r="O552">
            <v>3.8738200003004533E-3</v>
          </cell>
          <cell r="P552">
            <v>1.0985114974054506E-2</v>
          </cell>
        </row>
        <row r="553">
          <cell r="B553" t="str">
            <v>D-RSH2R</v>
          </cell>
          <cell r="C553" t="str">
            <v>VAR_fin</v>
          </cell>
          <cell r="D553" t="str">
            <v>H2</v>
          </cell>
          <cell r="H553">
            <v>6.9859443646513148E-4</v>
          </cell>
          <cell r="I553">
            <v>1.3617971218998961E-3</v>
          </cell>
          <cell r="J553">
            <v>1.5199039078480617E-3</v>
          </cell>
          <cell r="K553">
            <v>1.7521580931757553E-3</v>
          </cell>
          <cell r="L553">
            <v>3.1863214103706999E-3</v>
          </cell>
          <cell r="M553">
            <v>1.8865863707046306E-3</v>
          </cell>
          <cell r="N553">
            <v>3.8349571166141593E-3</v>
          </cell>
          <cell r="O553">
            <v>3.8738200003004533E-3</v>
          </cell>
          <cell r="P553">
            <v>1.0985114974054506E-2</v>
          </cell>
        </row>
        <row r="554">
          <cell r="B554" t="str">
            <v>D-RSH2R</v>
          </cell>
          <cell r="C554" t="str">
            <v>VAR_ncap</v>
          </cell>
          <cell r="D554" t="str">
            <v>-</v>
          </cell>
          <cell r="H554">
            <v>9.5814988267317795E-5</v>
          </cell>
          <cell r="I554">
            <v>1.09398503880393E-4</v>
          </cell>
          <cell r="J554">
            <v>1.4076071919470301E-4</v>
          </cell>
          <cell r="K554">
            <v>1.9811506695399401E-4</v>
          </cell>
          <cell r="L554">
            <v>8.0284121164106098E-5</v>
          </cell>
          <cell r="M554">
            <v>8.3754651405309994E-5</v>
          </cell>
          <cell r="N554">
            <v>2.5207388947209999E-4</v>
          </cell>
          <cell r="O554">
            <v>2.5107805837570901E-4</v>
          </cell>
          <cell r="P554">
            <v>6.3063864682862797E-4</v>
          </cell>
        </row>
        <row r="555">
          <cell r="B555" t="str">
            <v>D-RSH2R</v>
          </cell>
          <cell r="C555" t="str">
            <v>VAR_cap</v>
          </cell>
          <cell r="D555" t="str">
            <v>-</v>
          </cell>
          <cell r="H555">
            <v>9.5814988267317795E-5</v>
          </cell>
          <cell r="I555">
            <v>1.8213953019269701E-4</v>
          </cell>
          <cell r="J555">
            <v>1.6373407001671E-4</v>
          </cell>
          <cell r="K555">
            <v>1.9811506695399401E-4</v>
          </cell>
          <cell r="L555">
            <v>2.7839918811810001E-4</v>
          </cell>
          <cell r="M555">
            <v>1.3856692692757499E-4</v>
          </cell>
          <cell r="N555">
            <v>3.1565892362828097E-4</v>
          </cell>
          <cell r="O555">
            <v>2.9572587048290602E-4</v>
          </cell>
          <cell r="P555">
            <v>8.8171670520433595E-4</v>
          </cell>
        </row>
        <row r="556">
          <cell r="B556" t="str">
            <v>ENGA-GTOC</v>
          </cell>
          <cell r="C556" t="str">
            <v>VAR_fout</v>
          </cell>
          <cell r="D556" t="str">
            <v>ELC13</v>
          </cell>
          <cell r="I556">
            <v>1.778991199227339E-2</v>
          </cell>
          <cell r="J556">
            <v>6.3847075448186727E-2</v>
          </cell>
          <cell r="K556">
            <v>0.45767793838172904</v>
          </cell>
          <cell r="L556">
            <v>0.35799805871744372</v>
          </cell>
          <cell r="M556">
            <v>0.40299780533165519</v>
          </cell>
          <cell r="N556">
            <v>8.8814927271092928E-2</v>
          </cell>
          <cell r="O556">
            <v>8.077691298944939E-2</v>
          </cell>
          <cell r="P556">
            <v>0.13435010562210226</v>
          </cell>
        </row>
        <row r="557">
          <cell r="B557" t="str">
            <v>ENGA-GTOC</v>
          </cell>
          <cell r="C557" t="str">
            <v>VAR_fout</v>
          </cell>
          <cell r="D557" t="str">
            <v>CO2_E</v>
          </cell>
          <cell r="I557">
            <v>2.5174136354971002</v>
          </cell>
          <cell r="J557">
            <v>9.4446770856117794</v>
          </cell>
          <cell r="K557">
            <v>60.979113301630697</v>
          </cell>
          <cell r="L557">
            <v>46.457191516931601</v>
          </cell>
          <cell r="M557">
            <v>51.622649476211897</v>
          </cell>
          <cell r="N557">
            <v>11.679708510592199</v>
          </cell>
          <cell r="O557">
            <v>10.4405426753966</v>
          </cell>
          <cell r="P557">
            <v>17.496843999408799</v>
          </cell>
        </row>
        <row r="558">
          <cell r="B558" t="str">
            <v>ENGA-GTOC</v>
          </cell>
          <cell r="C558" t="str">
            <v>VAR_fin</v>
          </cell>
          <cell r="D558" t="str">
            <v>ENGA</v>
          </cell>
          <cell r="I558">
            <v>4.4634993537182602E-2</v>
          </cell>
          <cell r="J558">
            <v>0.16745881357467707</v>
          </cell>
          <cell r="K558">
            <v>1.081189952156574</v>
          </cell>
          <cell r="L558">
            <v>0.8237090694491418</v>
          </cell>
          <cell r="M558">
            <v>0.91529520347893578</v>
          </cell>
          <cell r="N558">
            <v>0.20708703032964829</v>
          </cell>
          <cell r="O558">
            <v>0.18511600488291757</v>
          </cell>
          <cell r="P558">
            <v>0.3102277304859713</v>
          </cell>
        </row>
        <row r="559">
          <cell r="B559" t="str">
            <v>ENGA-GTOC</v>
          </cell>
          <cell r="C559" t="str">
            <v>VAR_fin</v>
          </cell>
          <cell r="D559" t="str">
            <v>GTC</v>
          </cell>
          <cell r="I559">
            <v>1.7666429345414299E-2</v>
          </cell>
          <cell r="J559">
            <v>7.3365546795325462E-2</v>
          </cell>
          <cell r="K559">
            <v>7.3383628514652854E-2</v>
          </cell>
          <cell r="L559">
            <v>7.33862971413594E-2</v>
          </cell>
          <cell r="M559">
            <v>7.3392684486656617E-2</v>
          </cell>
          <cell r="N559">
            <v>2.5254032502216216E-2</v>
          </cell>
          <cell r="O559">
            <v>8.9772395008932918E-3</v>
          </cell>
          <cell r="P559">
            <v>1.8450357160714793E-2</v>
          </cell>
        </row>
        <row r="560">
          <cell r="B560" t="str">
            <v>ENGA-GTOC</v>
          </cell>
          <cell r="C560" t="str">
            <v>VAR_ncap</v>
          </cell>
          <cell r="D560" t="str">
            <v>-</v>
          </cell>
          <cell r="I560">
            <v>7.3360124444880395E-2</v>
          </cell>
          <cell r="J560">
            <v>2.2172350927448E-5</v>
          </cell>
          <cell r="K560">
            <v>2.1668456941511999E-5</v>
          </cell>
          <cell r="L560">
            <v>8.89535081113453E-6</v>
          </cell>
          <cell r="M560">
            <v>2.76611110489985E-5</v>
          </cell>
          <cell r="N560">
            <v>1.2376525722926701E-4</v>
          </cell>
          <cell r="O560">
            <v>1.8299968354481E-2</v>
          </cell>
        </row>
        <row r="561">
          <cell r="B561" t="str">
            <v>ENGA-GTOC</v>
          </cell>
          <cell r="C561" t="str">
            <v>VAR_cap</v>
          </cell>
          <cell r="D561" t="str">
            <v>-</v>
          </cell>
          <cell r="I561">
            <v>1.7666429345414299E-2</v>
          </cell>
          <cell r="J561">
            <v>7.3365546795325531E-2</v>
          </cell>
          <cell r="K561">
            <v>7.3383628514652938E-2</v>
          </cell>
          <cell r="L561">
            <v>7.3386297141359469E-2</v>
          </cell>
          <cell r="M561">
            <v>7.3392684486656659E-2</v>
          </cell>
          <cell r="N561">
            <v>2.5254032502216198E-2</v>
          </cell>
          <cell r="O561">
            <v>8.9772395008932884E-3</v>
          </cell>
          <cell r="P561">
            <v>1.8450357160714748E-2</v>
          </cell>
        </row>
        <row r="562">
          <cell r="B562" t="str">
            <v>D-RSH2</v>
          </cell>
          <cell r="C562" t="str">
            <v>VAR_fout</v>
          </cell>
          <cell r="D562" t="str">
            <v>RSH2</v>
          </cell>
          <cell r="H562">
            <v>6.3463564452088006E-4</v>
          </cell>
          <cell r="I562">
            <v>1.2632219958712827E-3</v>
          </cell>
          <cell r="J562">
            <v>1.5619417443920645E-3</v>
          </cell>
          <cell r="K562">
            <v>1.5317641428429724E-3</v>
          </cell>
          <cell r="L562">
            <v>3.4818893988522448E-3</v>
          </cell>
          <cell r="M562">
            <v>3.7044493355919091E-3</v>
          </cell>
          <cell r="N562">
            <v>6.2946785142735393E-3</v>
          </cell>
          <cell r="O562">
            <v>7.5969625186884573E-3</v>
          </cell>
          <cell r="P562">
            <v>1.5539956949810791E-2</v>
          </cell>
        </row>
        <row r="563">
          <cell r="B563" t="str">
            <v>D-RSH2</v>
          </cell>
          <cell r="C563" t="str">
            <v>VAR_fin</v>
          </cell>
          <cell r="D563" t="str">
            <v>H2</v>
          </cell>
          <cell r="H563">
            <v>6.3947054511111819E-4</v>
          </cell>
          <cell r="I563">
            <v>1.2728457111891485E-3</v>
          </cell>
          <cell r="J563">
            <v>1.5738412226629066E-3</v>
          </cell>
          <cell r="K563">
            <v>1.5434337164357502E-3</v>
          </cell>
          <cell r="L563">
            <v>3.5084157833296901E-3</v>
          </cell>
          <cell r="M563">
            <v>3.7326712680247781E-3</v>
          </cell>
          <cell r="N563">
            <v>6.3426338176460605E-3</v>
          </cell>
          <cell r="O563">
            <v>7.6548391269167142E-3</v>
          </cell>
          <cell r="P563">
            <v>1.5658346371642946E-2</v>
          </cell>
        </row>
        <row r="564">
          <cell r="B564" t="str">
            <v>D-RSH2</v>
          </cell>
          <cell r="C564" t="str">
            <v>VAR_ncap</v>
          </cell>
          <cell r="D564" t="str">
            <v>-</v>
          </cell>
          <cell r="H564">
            <v>1.20142256124702E-4</v>
          </cell>
          <cell r="I564">
            <v>1.07662894098554E-4</v>
          </cell>
          <cell r="J564">
            <v>1.36446620441991E-5</v>
          </cell>
          <cell r="K564">
            <v>9.4291447035638903E-6</v>
          </cell>
          <cell r="L564">
            <v>1.9498133747941301E-4</v>
          </cell>
          <cell r="M564">
            <v>3.48009084595069E-6</v>
          </cell>
          <cell r="N564">
            <v>2.7203905676218302E-4</v>
          </cell>
          <cell r="O564">
            <v>9.7236259433814806E-5</v>
          </cell>
          <cell r="P564">
            <v>9.0400796855026502E-4</v>
          </cell>
        </row>
        <row r="565">
          <cell r="B565" t="str">
            <v>D-RSH2</v>
          </cell>
          <cell r="C565" t="str">
            <v>VAR_cap</v>
          </cell>
          <cell r="D565" t="str">
            <v>-</v>
          </cell>
          <cell r="H565">
            <v>1.20142256124702E-4</v>
          </cell>
          <cell r="I565">
            <v>2.2780515022325601E-4</v>
          </cell>
          <cell r="J565">
            <v>2.4144981226745501E-4</v>
          </cell>
          <cell r="K565">
            <v>2.5087895697101898E-4</v>
          </cell>
          <cell r="L565">
            <v>4.4586029445043199E-4</v>
          </cell>
          <cell r="M565">
            <v>4.4934038529638302E-4</v>
          </cell>
          <cell r="N565">
            <v>7.2137944205856604E-4</v>
          </cell>
          <cell r="O565">
            <v>7.8052896151200798E-4</v>
          </cell>
          <cell r="P565">
            <v>1.6024814139179401E-3</v>
          </cell>
        </row>
        <row r="566">
          <cell r="B566" t="str">
            <v>D-RWOD</v>
          </cell>
          <cell r="C566" t="str">
            <v>VAR_fout</v>
          </cell>
          <cell r="D566" t="str">
            <v>RWOD</v>
          </cell>
          <cell r="E566">
            <v>13.72300783316417</v>
          </cell>
          <cell r="F566">
            <v>13.881815392759828</v>
          </cell>
          <cell r="G566">
            <v>11.217036031145577</v>
          </cell>
          <cell r="H566">
            <v>9.610951566296265</v>
          </cell>
          <cell r="I566">
            <v>8.9505955429550781</v>
          </cell>
          <cell r="J566">
            <v>7.8616255440094989</v>
          </cell>
          <cell r="K566">
            <v>6.8060885150130943</v>
          </cell>
          <cell r="L566">
            <v>5.8444444884557463</v>
          </cell>
          <cell r="M566">
            <v>5.5177957907168818</v>
          </cell>
          <cell r="N566">
            <v>4.7137748702526938</v>
          </cell>
          <cell r="O566">
            <v>4.3980425174462647</v>
          </cell>
          <cell r="P566">
            <v>2.9307933305896183</v>
          </cell>
        </row>
        <row r="567">
          <cell r="B567" t="str">
            <v>D-RWOD</v>
          </cell>
          <cell r="C567" t="str">
            <v>VAR_fin</v>
          </cell>
          <cell r="D567" t="str">
            <v>WOD</v>
          </cell>
          <cell r="E567">
            <v>13.72300783316417</v>
          </cell>
          <cell r="F567">
            <v>13.881815392759828</v>
          </cell>
          <cell r="G567">
            <v>11.217036031145577</v>
          </cell>
          <cell r="H567">
            <v>9.610951566296265</v>
          </cell>
          <cell r="I567">
            <v>8.9505955429550781</v>
          </cell>
          <cell r="J567">
            <v>7.8616255440094989</v>
          </cell>
          <cell r="K567">
            <v>6.8060885150130943</v>
          </cell>
          <cell r="L567">
            <v>5.8444444884557463</v>
          </cell>
          <cell r="M567">
            <v>5.5177957907168818</v>
          </cell>
          <cell r="N567">
            <v>4.7137748702526938</v>
          </cell>
          <cell r="O567">
            <v>4.3980425174462647</v>
          </cell>
          <cell r="P567">
            <v>2.9307933305896183</v>
          </cell>
        </row>
        <row r="568">
          <cell r="B568" t="str">
            <v>SCOM-CHPGFC</v>
          </cell>
          <cell r="C568" t="str">
            <v>VAR_fout</v>
          </cell>
          <cell r="D568" t="str">
            <v>CO2_S</v>
          </cell>
          <cell r="H568">
            <v>0.31761990177615201</v>
          </cell>
          <cell r="I568">
            <v>0.96510833432462295</v>
          </cell>
          <cell r="J568">
            <v>0.92248476587888995</v>
          </cell>
          <cell r="K568">
            <v>0.69879208416326299</v>
          </cell>
          <cell r="L568">
            <v>1.5973335991378701</v>
          </cell>
          <cell r="M568">
            <v>1.5927483779485601</v>
          </cell>
          <cell r="N568">
            <v>2.8233631174145701</v>
          </cell>
          <cell r="O568">
            <v>2.2133178885999198</v>
          </cell>
          <cell r="P568">
            <v>5.0946352735255003</v>
          </cell>
        </row>
        <row r="569">
          <cell r="B569" t="str">
            <v>SCOM-CHPGFC</v>
          </cell>
          <cell r="C569" t="str">
            <v>VAR_fout</v>
          </cell>
          <cell r="D569" t="str">
            <v>SCOM_NKEV_GAS_ELC_CHP</v>
          </cell>
          <cell r="H569">
            <v>3.3789351252782218E-3</v>
          </cell>
          <cell r="I569">
            <v>1.0352669189120506E-2</v>
          </cell>
          <cell r="J569">
            <v>9.9772288508177872E-3</v>
          </cell>
          <cell r="K569">
            <v>7.6198073007164293E-3</v>
          </cell>
          <cell r="L569">
            <v>1.7559340983430545E-2</v>
          </cell>
          <cell r="M569">
            <v>1.7508936069647263E-2</v>
          </cell>
          <cell r="N569">
            <v>3.1036970439663747E-2</v>
          </cell>
          <cell r="O569">
            <v>2.4330799484609086E-2</v>
          </cell>
          <cell r="P569">
            <v>5.6004855843719947E-2</v>
          </cell>
        </row>
        <row r="570">
          <cell r="B570" t="str">
            <v>SCOM-CHPGFC</v>
          </cell>
          <cell r="C570" t="str">
            <v>VAR_fout</v>
          </cell>
          <cell r="D570" t="str">
            <v>SCOM_LTH_CHPNGA</v>
          </cell>
          <cell r="H570">
            <v>1.0136805375834655E-3</v>
          </cell>
          <cell r="I570">
            <v>3.0803433734842198E-3</v>
          </cell>
          <cell r="J570">
            <v>2.9441003166347617E-3</v>
          </cell>
          <cell r="K570">
            <v>2.230334923821548E-3</v>
          </cell>
          <cell r="L570">
            <v>5.0978731887378979E-3</v>
          </cell>
          <cell r="M570">
            <v>5.083239504091141E-3</v>
          </cell>
          <cell r="N570">
            <v>9.0107333534507634E-3</v>
          </cell>
          <cell r="O570">
            <v>7.0637804955316621E-3</v>
          </cell>
          <cell r="P570">
            <v>1.6259474277209009E-2</v>
          </cell>
        </row>
        <row r="571">
          <cell r="B571" t="str">
            <v>SCOM-CHPGFC</v>
          </cell>
          <cell r="C571" t="str">
            <v>VAR_fin</v>
          </cell>
          <cell r="D571" t="str">
            <v>SNGA</v>
          </cell>
          <cell r="H571">
            <v>5.6315585421303676E-3</v>
          </cell>
          <cell r="I571">
            <v>1.7111849899372762E-2</v>
          </cell>
          <cell r="J571">
            <v>1.6356112870193087E-2</v>
          </cell>
          <cell r="K571">
            <v>1.2389930570270618E-2</v>
          </cell>
          <cell r="L571">
            <v>2.8321517715210572E-2</v>
          </cell>
          <cell r="M571">
            <v>2.8240219467173033E-2</v>
          </cell>
          <cell r="N571">
            <v>5.0059629741393108E-2</v>
          </cell>
          <cell r="O571">
            <v>3.9243224975175961E-2</v>
          </cell>
          <cell r="P571">
            <v>9.0330412651161263E-2</v>
          </cell>
        </row>
        <row r="572">
          <cell r="B572" t="str">
            <v>SCOM-CHPGFC</v>
          </cell>
          <cell r="C572" t="str">
            <v>VAR_ncap</v>
          </cell>
          <cell r="D572" t="str">
            <v>-</v>
          </cell>
          <cell r="H572">
            <v>1.9908990371387899E-4</v>
          </cell>
          <cell r="I572">
            <v>4.09824150302076E-4</v>
          </cell>
          <cell r="J572">
            <v>1.5609147011494099E-5</v>
          </cell>
          <cell r="K572">
            <v>2.27112799897323E-5</v>
          </cell>
          <cell r="L572">
            <v>9.9582969171524102E-4</v>
          </cell>
          <cell r="M572">
            <v>1.2043252945331499E-5</v>
          </cell>
          <cell r="N572">
            <v>8.1762600986514799E-4</v>
          </cell>
          <cell r="O572">
            <v>4.2897904384430602E-4</v>
          </cell>
          <cell r="P572">
            <v>2.05566729789863E-3</v>
          </cell>
        </row>
        <row r="573">
          <cell r="B573" t="str">
            <v>SCOM-CHPGFC</v>
          </cell>
          <cell r="C573" t="str">
            <v>VAR_cap</v>
          </cell>
          <cell r="D573" t="str">
            <v>-</v>
          </cell>
          <cell r="H573">
            <v>1.9908990371387899E-4</v>
          </cell>
          <cell r="I573">
            <v>6.0884689241491802E-4</v>
          </cell>
          <cell r="J573">
            <v>5.8639370624063753E-4</v>
          </cell>
          <cell r="K573">
            <v>4.4788918856451039E-4</v>
          </cell>
          <cell r="L573">
            <v>1.033547259007312E-3</v>
          </cell>
          <cell r="M573">
            <v>1.0290748423473686E-3</v>
          </cell>
          <cell r="N573">
            <v>1.824746523118525E-3</v>
          </cell>
          <cell r="O573">
            <v>1.4302245367411868E-3</v>
          </cell>
          <cell r="P573">
            <v>3.3013747814141666E-3</v>
          </cell>
        </row>
        <row r="574">
          <cell r="B574" t="str">
            <v>CHPOIL</v>
          </cell>
          <cell r="C574" t="str">
            <v>VAR_fout</v>
          </cell>
          <cell r="D574" t="str">
            <v>ELC35</v>
          </cell>
          <cell r="E574">
            <v>1.8029645946682771E-3</v>
          </cell>
          <cell r="F574">
            <v>5.8662823464277772E-5</v>
          </cell>
          <cell r="G574">
            <v>2.3175879368509326E-3</v>
          </cell>
          <cell r="H574">
            <v>1.6057434253813165E-3</v>
          </cell>
          <cell r="I574">
            <v>2.2335005388600692E-3</v>
          </cell>
          <cell r="J574">
            <v>2.3348558056943865E-3</v>
          </cell>
          <cell r="K574">
            <v>2.4891857460404383E-3</v>
          </cell>
          <cell r="L574">
            <v>4.0480937055542322E-3</v>
          </cell>
          <cell r="M574">
            <v>2.7034441991128939E-3</v>
          </cell>
          <cell r="N574">
            <v>3.8916158445376397E-3</v>
          </cell>
          <cell r="O574">
            <v>3.0616337917405622E-3</v>
          </cell>
          <cell r="P574">
            <v>3.8805874236905753E-3</v>
          </cell>
        </row>
        <row r="575">
          <cell r="B575" t="str">
            <v>CHPOIL</v>
          </cell>
          <cell r="C575" t="str">
            <v>VAR_fout</v>
          </cell>
          <cell r="D575" t="str">
            <v>LTH</v>
          </cell>
          <cell r="E575">
            <v>9.2723893440082895E-3</v>
          </cell>
          <cell r="F575">
            <v>3.0169452067342855E-4</v>
          </cell>
          <cell r="G575">
            <v>1.191902367523337E-2</v>
          </cell>
          <cell r="H575">
            <v>8.2581090448182008E-3</v>
          </cell>
          <cell r="I575">
            <v>1.148657419985178E-2</v>
          </cell>
          <cell r="J575">
            <v>1.200782985785684E-2</v>
          </cell>
          <cell r="K575">
            <v>1.2801526693922247E-2</v>
          </cell>
          <cell r="L575">
            <v>2.0818767628564622E-2</v>
          </cell>
          <cell r="M575">
            <v>1.3903427309723456E-2</v>
          </cell>
          <cell r="N575">
            <v>2.0014024343336399E-2</v>
          </cell>
          <cell r="O575">
            <v>1.5745545214665733E-2</v>
          </cell>
          <cell r="P575">
            <v>1.9957306750408681E-2</v>
          </cell>
        </row>
        <row r="576">
          <cell r="B576" t="str">
            <v>CHPOIL</v>
          </cell>
          <cell r="C576" t="str">
            <v>VAR_fout</v>
          </cell>
          <cell r="D576" t="str">
            <v>CO2_E</v>
          </cell>
          <cell r="E576">
            <v>2.0488782911750199</v>
          </cell>
          <cell r="F576">
            <v>6.1223152910365501E-2</v>
          </cell>
          <cell r="G576">
            <v>1.7790737030944599</v>
          </cell>
          <cell r="H576">
            <v>1.13453400110508</v>
          </cell>
          <cell r="I576">
            <v>1.5753417557659499</v>
          </cell>
          <cell r="J576">
            <v>1.60080501536969</v>
          </cell>
          <cell r="K576">
            <v>1.7240306272349899</v>
          </cell>
          <cell r="L576">
            <v>2.88221725752202</v>
          </cell>
          <cell r="M576">
            <v>1.9248364132781799</v>
          </cell>
          <cell r="N576">
            <v>2.8284077766520999</v>
          </cell>
          <cell r="O576">
            <v>2.2122526325893901</v>
          </cell>
          <cell r="P576">
            <v>2.9572119786563702</v>
          </cell>
        </row>
        <row r="577">
          <cell r="B577" t="str">
            <v>CHPOIL</v>
          </cell>
          <cell r="C577" t="str">
            <v>VAR_fin</v>
          </cell>
          <cell r="D577" t="str">
            <v>ELFO</v>
          </cell>
          <cell r="E577">
            <v>2.7800248184192942E-2</v>
          </cell>
          <cell r="F577">
            <v>8.3070763786113324E-4</v>
          </cell>
          <cell r="G577">
            <v>2.4139398956505513E-2</v>
          </cell>
          <cell r="H577">
            <v>1.5393948454614418E-2</v>
          </cell>
          <cell r="I577">
            <v>2.13750577444498E-2</v>
          </cell>
          <cell r="J577">
            <v>2.1720556517906248E-2</v>
          </cell>
          <cell r="K577">
            <v>2.3392545824083968E-2</v>
          </cell>
          <cell r="L577">
            <v>3.9107425475196946E-2</v>
          </cell>
          <cell r="M577">
            <v>2.6117183355199133E-2</v>
          </cell>
          <cell r="N577">
            <v>3.8377310402335149E-2</v>
          </cell>
          <cell r="O577">
            <v>3.0016996371633537E-2</v>
          </cell>
          <cell r="P577">
            <v>4.0124992926138033E-2</v>
          </cell>
        </row>
        <row r="578">
          <cell r="B578" t="str">
            <v>CHPOIL</v>
          </cell>
          <cell r="C578" t="str">
            <v>VAR_ncap</v>
          </cell>
          <cell r="D578" t="str">
            <v>-</v>
          </cell>
          <cell r="F578">
            <v>6.3681298249807302E-6</v>
          </cell>
          <cell r="G578">
            <v>5.7377652729898704E-6</v>
          </cell>
          <cell r="H578">
            <v>5.5902385412861601E-6</v>
          </cell>
          <cell r="I578">
            <v>4.9999971237806699E-5</v>
          </cell>
          <cell r="J578">
            <v>1.6334213571090299E-4</v>
          </cell>
          <cell r="K578">
            <v>4.0759997181651601E-4</v>
          </cell>
          <cell r="L578">
            <v>3.3426700972295499E-4</v>
          </cell>
          <cell r="M578">
            <v>2.9862274552563599E-5</v>
          </cell>
          <cell r="N578">
            <v>4.5028806907134703E-4</v>
          </cell>
          <cell r="O578">
            <v>2.01650628405764E-4</v>
          </cell>
          <cell r="P578">
            <v>1.0298172021442401E-3</v>
          </cell>
        </row>
        <row r="579">
          <cell r="B579" t="str">
            <v>CHPOIL</v>
          </cell>
          <cell r="C579" t="str">
            <v>VAR_cap</v>
          </cell>
          <cell r="D579" t="str">
            <v>-</v>
          </cell>
          <cell r="E579">
            <v>5.2574587687206206E-3</v>
          </cell>
          <cell r="F579">
            <v>2.023677158437381E-3</v>
          </cell>
          <cell r="G579">
            <v>1.7611886142828888E-3</v>
          </cell>
          <cell r="H579">
            <v>1.2678030441436762E-3</v>
          </cell>
          <cell r="I579">
            <v>1.2016474420134134E-3</v>
          </cell>
          <cell r="J579">
            <v>6.1009167907305159E-4</v>
          </cell>
          <cell r="K579">
            <v>6.2114173479850912E-4</v>
          </cell>
          <cell r="L579">
            <v>9.4686364967959001E-4</v>
          </cell>
          <cell r="M579">
            <v>9.1595197633679475E-4</v>
          </cell>
          <cell r="N579">
            <v>1.2114231595423978E-3</v>
          </cell>
          <cell r="O579">
            <v>1.0058768290800374E-3</v>
          </cell>
          <cell r="P579">
            <v>1.697654406276429E-3</v>
          </cell>
        </row>
        <row r="580">
          <cell r="B580" t="str">
            <v>CHPHFC</v>
          </cell>
          <cell r="C580" t="str">
            <v>VAR_fout</v>
          </cell>
          <cell r="D580" t="str">
            <v>ELC35</v>
          </cell>
          <cell r="J580">
            <v>3.6913517559827554E-3</v>
          </cell>
          <cell r="K580">
            <v>3.808942905288373E-3</v>
          </cell>
          <cell r="L580">
            <v>8.2572495877932858E-3</v>
          </cell>
          <cell r="M580">
            <v>8.2687251453425568E-3</v>
          </cell>
          <cell r="N580">
            <v>4.3189751439046201E-2</v>
          </cell>
          <cell r="O580">
            <v>0.13888827342294846</v>
          </cell>
          <cell r="P580">
            <v>0.14148971176584604</v>
          </cell>
        </row>
        <row r="581">
          <cell r="B581" t="str">
            <v>CHPHFC</v>
          </cell>
          <cell r="C581" t="str">
            <v>VAR_fout</v>
          </cell>
          <cell r="D581" t="str">
            <v>LTH</v>
          </cell>
          <cell r="J581">
            <v>4.4823557036933305E-3</v>
          </cell>
          <cell r="K581">
            <v>4.7158340732141677E-3</v>
          </cell>
          <cell r="L581">
            <v>1.0419862575072464E-2</v>
          </cell>
          <cell r="M581">
            <v>1.0434343635789406E-2</v>
          </cell>
          <cell r="N581">
            <v>5.4501353006415384E-2</v>
          </cell>
          <cell r="O581">
            <v>0.17526377360514889</v>
          </cell>
          <cell r="P581">
            <v>0.17854654103785314</v>
          </cell>
        </row>
        <row r="582">
          <cell r="B582" t="str">
            <v>CHPHFC</v>
          </cell>
          <cell r="C582" t="str">
            <v>VAR_fin</v>
          </cell>
          <cell r="D582" t="str">
            <v>EH2</v>
          </cell>
          <cell r="J582">
            <v>8.7889327523398911E-3</v>
          </cell>
          <cell r="K582">
            <v>9.0689116792580394E-3</v>
          </cell>
          <cell r="L582">
            <v>1.966011806617449E-2</v>
          </cell>
          <cell r="M582">
            <v>1.968744082224419E-2</v>
          </cell>
          <cell r="N582">
            <v>0.10283274152153861</v>
          </cell>
          <cell r="O582">
            <v>0.33068636529273449</v>
          </cell>
          <cell r="P582">
            <v>0.33688026610915711</v>
          </cell>
        </row>
        <row r="583">
          <cell r="B583" t="str">
            <v>CHPHFC</v>
          </cell>
          <cell r="C583" t="str">
            <v>VAR_ncap</v>
          </cell>
          <cell r="D583" t="str">
            <v>-</v>
          </cell>
          <cell r="J583">
            <v>3.3675219304292703E-4</v>
          </cell>
          <cell r="K583">
            <v>5.2233666776756597E-5</v>
          </cell>
          <cell r="L583">
            <v>3.8299844253519399E-4</v>
          </cell>
          <cell r="M583">
            <v>6.0931365781455902E-6</v>
          </cell>
          <cell r="N583">
            <v>1.8593906079855001E-3</v>
          </cell>
          <cell r="O583">
            <v>6.0072379931380903E-3</v>
          </cell>
          <cell r="P583">
            <v>1.64281428632005E-3</v>
          </cell>
        </row>
        <row r="584">
          <cell r="B584" t="str">
            <v>CHPHFC</v>
          </cell>
          <cell r="C584" t="str">
            <v>VAR_cap</v>
          </cell>
          <cell r="D584" t="str">
            <v>-</v>
          </cell>
          <cell r="J584">
            <v>3.3675219304292703E-4</v>
          </cell>
          <cell r="K584">
            <v>3.8878638942167352E-4</v>
          </cell>
          <cell r="L584">
            <v>7.7098916501214829E-4</v>
          </cell>
          <cell r="M584">
            <v>7.31007458411887E-4</v>
          </cell>
          <cell r="N584">
            <v>2.2974616471168972E-3</v>
          </cell>
          <cell r="O584">
            <v>8.2527039498267712E-3</v>
          </cell>
          <cell r="P584">
            <v>9.5119772328424133E-3</v>
          </cell>
        </row>
        <row r="585">
          <cell r="B585" t="str">
            <v>ITOT-ESOLPV</v>
          </cell>
          <cell r="C585" t="str">
            <v>VAR_fout</v>
          </cell>
          <cell r="D585" t="str">
            <v>ITOT_SOL_ELC</v>
          </cell>
          <cell r="E585">
            <v>3.517953999707534</v>
          </cell>
          <cell r="F585">
            <v>4.8486225061026396</v>
          </cell>
          <cell r="G585">
            <v>11.927075485464066</v>
          </cell>
          <cell r="H585">
            <v>14.116606277644156</v>
          </cell>
          <cell r="I585">
            <v>14.836736838454067</v>
          </cell>
          <cell r="J585">
            <v>15.59356108093364</v>
          </cell>
          <cell r="K585">
            <v>16.388993816360781</v>
          </cell>
          <cell r="L585">
            <v>17.22500266805589</v>
          </cell>
          <cell r="M585">
            <v>18.103656429621466</v>
          </cell>
          <cell r="N585">
            <v>19.027133656205759</v>
          </cell>
          <cell r="O585">
            <v>19.997722870800946</v>
          </cell>
          <cell r="P585">
            <v>21.017879011698167</v>
          </cell>
        </row>
        <row r="586">
          <cell r="B586" t="str">
            <v>ITOT-ESOLPV</v>
          </cell>
          <cell r="C586" t="str">
            <v>VAR_fin</v>
          </cell>
          <cell r="D586" t="str">
            <v>SOL</v>
          </cell>
          <cell r="E586">
            <v>3.517953999707534</v>
          </cell>
          <cell r="F586">
            <v>4.8486225061026396</v>
          </cell>
          <cell r="G586">
            <v>11.927075485464066</v>
          </cell>
          <cell r="H586">
            <v>14.116606277644156</v>
          </cell>
          <cell r="I586">
            <v>14.836736838454067</v>
          </cell>
          <cell r="J586">
            <v>15.59356108093364</v>
          </cell>
          <cell r="K586">
            <v>16.388993816360781</v>
          </cell>
          <cell r="L586">
            <v>17.22500266805589</v>
          </cell>
          <cell r="M586">
            <v>18.103656429621466</v>
          </cell>
          <cell r="N586">
            <v>19.027133656205759</v>
          </cell>
          <cell r="O586">
            <v>19.997722870800946</v>
          </cell>
          <cell r="P586">
            <v>21.017879011698167</v>
          </cell>
        </row>
        <row r="587">
          <cell r="B587" t="str">
            <v>ITOT-ESOLPV</v>
          </cell>
          <cell r="C587" t="str">
            <v>VAR_fin</v>
          </cell>
          <cell r="D587" t="str">
            <v>SOLPVC</v>
          </cell>
          <cell r="E587">
            <v>3.51795399970753</v>
          </cell>
          <cell r="F587">
            <v>4.8486225061026396</v>
          </cell>
          <cell r="G587">
            <v>11.927075485464099</v>
          </cell>
          <cell r="H587">
            <v>14.1166062776442</v>
          </cell>
          <cell r="I587">
            <v>14.836736838454099</v>
          </cell>
          <cell r="J587">
            <v>15.5935610809336</v>
          </cell>
          <cell r="K587">
            <v>16.388993816360799</v>
          </cell>
          <cell r="L587">
            <v>17.2250026680559</v>
          </cell>
          <cell r="M587">
            <v>18.103656429621399</v>
          </cell>
          <cell r="N587">
            <v>19.027133656205699</v>
          </cell>
          <cell r="O587">
            <v>19.997722870800999</v>
          </cell>
          <cell r="P587">
            <v>21.017879011698199</v>
          </cell>
        </row>
        <row r="588">
          <cell r="B588" t="str">
            <v>ITOT-ESOLPV</v>
          </cell>
          <cell r="C588" t="str">
            <v>VAR_ncap</v>
          </cell>
          <cell r="D588" t="str">
            <v>-</v>
          </cell>
          <cell r="F588">
            <v>9.8126660514607906E-8</v>
          </cell>
          <cell r="G588">
            <v>1.76796763110155</v>
          </cell>
          <cell r="H588">
            <v>4.1140701488839499E-6</v>
          </cell>
          <cell r="I588">
            <v>0.69053479509825</v>
          </cell>
          <cell r="J588">
            <v>0.80695013854949604</v>
          </cell>
          <cell r="K588">
            <v>2.2438016320814498</v>
          </cell>
          <cell r="L588">
            <v>0.51996669572326504</v>
          </cell>
          <cell r="M588">
            <v>0.80520099440153003</v>
          </cell>
          <cell r="N588">
            <v>1.1381087446615199</v>
          </cell>
          <cell r="O588">
            <v>2.4839143630926501</v>
          </cell>
          <cell r="P588">
            <v>0.77234280263671395</v>
          </cell>
        </row>
        <row r="589">
          <cell r="B589" t="str">
            <v>ITOT-ESOLPV</v>
          </cell>
          <cell r="C589" t="str">
            <v>VAR_cap</v>
          </cell>
          <cell r="D589" t="str">
            <v>-</v>
          </cell>
          <cell r="E589">
            <v>1.1186210000000001</v>
          </cell>
          <cell r="F589">
            <v>1.6529271127137106</v>
          </cell>
          <cell r="G589">
            <v>3.5611887292282098</v>
          </cell>
          <cell r="H589">
            <v>3.49227694649425</v>
          </cell>
          <cell r="I589">
            <v>3.6704284954561701</v>
          </cell>
          <cell r="J589">
            <v>3.8576573637486713</v>
          </cell>
          <cell r="K589">
            <v>4.0544352026668102</v>
          </cell>
          <cell r="L589">
            <v>4.2612532614524596</v>
          </cell>
          <cell r="M589">
            <v>4.4786213408327002</v>
          </cell>
          <cell r="N589">
            <v>4.7070780668677701</v>
          </cell>
          <cell r="O589">
            <v>4.94719079787897</v>
          </cell>
          <cell r="P589">
            <v>5.1995669047924196</v>
          </cell>
        </row>
        <row r="590">
          <cell r="B590" t="str">
            <v>RHNS-CHPNGA</v>
          </cell>
          <cell r="C590" t="str">
            <v>VAR_fout</v>
          </cell>
          <cell r="D590" t="str">
            <v>CO2_R</v>
          </cell>
          <cell r="F590">
            <v>0.128647973124975</v>
          </cell>
          <cell r="G590">
            <v>0.95057791460852703</v>
          </cell>
          <cell r="H590">
            <v>0.84549885558851701</v>
          </cell>
          <cell r="I590">
            <v>2.3401922164895401</v>
          </cell>
          <cell r="J590">
            <v>2.2654750507654602</v>
          </cell>
          <cell r="K590">
            <v>3.4935357667247899</v>
          </cell>
          <cell r="L590">
            <v>5.8386650978961896</v>
          </cell>
          <cell r="M590">
            <v>4.61959216637384</v>
          </cell>
          <cell r="N590">
            <v>4.6509386318455501</v>
          </cell>
          <cell r="O590">
            <v>2.68650390384947</v>
          </cell>
          <cell r="P590">
            <v>3.7302809447812502</v>
          </cell>
        </row>
        <row r="591">
          <cell r="B591" t="str">
            <v>RHNS-CHPNGA</v>
          </cell>
          <cell r="C591" t="str">
            <v>VAR_fout</v>
          </cell>
          <cell r="D591" t="str">
            <v>RHNS_LTH_CHPNGA</v>
          </cell>
          <cell r="F591">
            <v>1.4136915266973625E-3</v>
          </cell>
          <cell r="G591">
            <v>7.8828866878210557E-3</v>
          </cell>
          <cell r="H591">
            <v>7.6936186924864572E-3</v>
          </cell>
          <cell r="I591">
            <v>2.2386723520811554E-2</v>
          </cell>
          <cell r="J591">
            <v>2.203050409788971E-2</v>
          </cell>
          <cell r="K591">
            <v>3.5678464880666137E-2</v>
          </cell>
          <cell r="L591">
            <v>5.7544790072906159E-2</v>
          </cell>
          <cell r="M591">
            <v>4.7853122555430783E-2</v>
          </cell>
          <cell r="N591">
            <v>4.4266172774145983E-2</v>
          </cell>
          <cell r="O591">
            <v>2.4922390608319016E-2</v>
          </cell>
          <cell r="P591">
            <v>3.0712278876647962E-2</v>
          </cell>
        </row>
        <row r="592">
          <cell r="B592" t="str">
            <v>RHNS-CHPNGA</v>
          </cell>
          <cell r="C592" t="str">
            <v>VAR_fout</v>
          </cell>
          <cell r="D592" t="str">
            <v>RHNS_NKEV_GAS_ELC_CHP</v>
          </cell>
          <cell r="F592">
            <v>5.9322313176243574E-4</v>
          </cell>
          <cell r="G592">
            <v>3.3593361533217035E-3</v>
          </cell>
          <cell r="H592">
            <v>3.3659581779628182E-3</v>
          </cell>
          <cell r="I592">
            <v>9.880865801774108E-3</v>
          </cell>
          <cell r="J592">
            <v>9.8104588560915043E-3</v>
          </cell>
          <cell r="K592">
            <v>1.6151308352113123E-2</v>
          </cell>
          <cell r="L592">
            <v>2.6488871620861547E-2</v>
          </cell>
          <cell r="M592">
            <v>2.2027627842976061E-2</v>
          </cell>
          <cell r="N592">
            <v>2.037649222936878E-2</v>
          </cell>
          <cell r="O592">
            <v>1.1472211549861113E-2</v>
          </cell>
          <cell r="P592">
            <v>1.4137398213060174E-2</v>
          </cell>
        </row>
        <row r="593">
          <cell r="B593" t="str">
            <v>RHNS-CHPNGA</v>
          </cell>
          <cell r="C593" t="str">
            <v>VAR_fin</v>
          </cell>
          <cell r="D593" t="str">
            <v>RNGA</v>
          </cell>
          <cell r="F593">
            <v>2.2809924312938781E-3</v>
          </cell>
          <cell r="G593">
            <v>1.6854218344122821E-2</v>
          </cell>
          <cell r="H593">
            <v>1.4991114460789313E-2</v>
          </cell>
          <cell r="I593">
            <v>4.1492769795913827E-2</v>
          </cell>
          <cell r="J593">
            <v>4.0167997353997467E-2</v>
          </cell>
          <cell r="K593">
            <v>6.1942123523489087E-2</v>
          </cell>
          <cell r="L593">
            <v>0.1035224308137621</v>
          </cell>
          <cell r="M593">
            <v>8.1907662524358882E-2</v>
          </cell>
          <cell r="N593">
            <v>8.2463450919247352E-2</v>
          </cell>
          <cell r="O593">
            <v>4.7633047940593365E-2</v>
          </cell>
          <cell r="P593">
            <v>6.6139733063497283E-2</v>
          </cell>
        </row>
        <row r="594">
          <cell r="B594" t="str">
            <v>RHNS-CHPNGA</v>
          </cell>
          <cell r="C594" t="str">
            <v>VAR_ncap</v>
          </cell>
          <cell r="D594" t="str">
            <v>-</v>
          </cell>
          <cell r="F594">
            <v>7.0982531717135401E-5</v>
          </cell>
          <cell r="G594">
            <v>2.27625548370458E-4</v>
          </cell>
          <cell r="H594">
            <v>7.82387001305158E-7</v>
          </cell>
          <cell r="I594">
            <v>5.7938135450323397E-4</v>
          </cell>
          <cell r="J594">
            <v>2.1101935623528499E-5</v>
          </cell>
          <cell r="K594">
            <v>7.9479904185019096E-4</v>
          </cell>
          <cell r="L594">
            <v>9.6017257015855602E-4</v>
          </cell>
          <cell r="M594">
            <v>9.4752938134233793E-6</v>
          </cell>
          <cell r="N594">
            <v>4.76372445912878E-5</v>
          </cell>
          <cell r="O594">
            <v>3.2904290392918201E-6</v>
          </cell>
          <cell r="P594">
            <v>1.1978793831786E-3</v>
          </cell>
        </row>
        <row r="595">
          <cell r="B595" t="str">
            <v>RHNS-CHPNGA</v>
          </cell>
          <cell r="C595" t="str">
            <v>VAR_cap</v>
          </cell>
          <cell r="D595" t="str">
            <v>-</v>
          </cell>
          <cell r="F595">
            <v>7.0982531717135401E-5</v>
          </cell>
          <cell r="G595">
            <v>2.9859300749637341E-4</v>
          </cell>
          <cell r="H595">
            <v>2.9933720448596093E-4</v>
          </cell>
          <cell r="I595">
            <v>8.7862072901459683E-4</v>
          </cell>
          <cell r="J595">
            <v>8.7223492416398422E-4</v>
          </cell>
          <cell r="K595">
            <v>1.4358564959770454E-3</v>
          </cell>
          <cell r="L595">
            <v>2.3551818970314691E-3</v>
          </cell>
          <cell r="M595">
            <v>1.9582405900380431E-3</v>
          </cell>
          <cell r="N595">
            <v>1.8117245003593362E-3</v>
          </cell>
          <cell r="O595">
            <v>1.0201599166839977E-3</v>
          </cell>
          <cell r="P595">
            <v>1.2577249465721817E-3</v>
          </cell>
        </row>
        <row r="596">
          <cell r="B596" t="str">
            <v>ENUC_BEZ</v>
          </cell>
          <cell r="C596" t="str">
            <v>VAR_fout</v>
          </cell>
          <cell r="D596" t="str">
            <v>ELC</v>
          </cell>
          <cell r="E596">
            <v>20.224802653245565</v>
          </cell>
          <cell r="F596">
            <v>20.224777686714134</v>
          </cell>
          <cell r="G596">
            <v>18.065069232712688</v>
          </cell>
          <cell r="H596">
            <v>15.714983992588554</v>
          </cell>
        </row>
        <row r="597">
          <cell r="B597" t="str">
            <v>ENUC_BEZ</v>
          </cell>
          <cell r="C597" t="str">
            <v>VAR_fin</v>
          </cell>
          <cell r="D597" t="str">
            <v>URN</v>
          </cell>
          <cell r="E597">
            <v>60.97210302389297</v>
          </cell>
          <cell r="F597">
            <v>60.972027756808671</v>
          </cell>
          <cell r="G597">
            <v>54.461112984653063</v>
          </cell>
          <cell r="H597">
            <v>47.376265639911004</v>
          </cell>
        </row>
        <row r="598">
          <cell r="B598" t="str">
            <v>ENUC_BEZ</v>
          </cell>
          <cell r="C598" t="str">
            <v>VAR_cap</v>
          </cell>
          <cell r="D598" t="str">
            <v>-</v>
          </cell>
          <cell r="E598">
            <v>0.72999996131578349</v>
          </cell>
          <cell r="F598">
            <v>0.72999938302151413</v>
          </cell>
          <cell r="G598">
            <v>0.70747560462790093</v>
          </cell>
          <cell r="H598">
            <v>0.5672218267264787</v>
          </cell>
        </row>
        <row r="599">
          <cell r="B599" t="str">
            <v>RHNM-CHPWOD</v>
          </cell>
          <cell r="C599" t="str">
            <v>VAR_fout</v>
          </cell>
          <cell r="D599" t="str">
            <v>RHNM_LTH_CHPWOD</v>
          </cell>
          <cell r="H599">
            <v>1.1995335455431745E-2</v>
          </cell>
          <cell r="I599">
            <v>1.4150881754863053E-2</v>
          </cell>
          <cell r="J599">
            <v>1.2843478759428251E-2</v>
          </cell>
          <cell r="K599">
            <v>1.24079157193806E-2</v>
          </cell>
          <cell r="L599">
            <v>3.175616331023725E-2</v>
          </cell>
          <cell r="M599">
            <v>3.0150980921256839E-2</v>
          </cell>
          <cell r="N599">
            <v>3.1270183731501415E-2</v>
          </cell>
          <cell r="O599">
            <v>3.0083389139631947E-2</v>
          </cell>
          <cell r="P599">
            <v>4.9592761647159589E-2</v>
          </cell>
        </row>
        <row r="600">
          <cell r="B600" t="str">
            <v>RHNM-CHPWOD</v>
          </cell>
          <cell r="C600" t="str">
            <v>VAR_fout</v>
          </cell>
          <cell r="D600" t="str">
            <v>RHNM_KEV_WOD_ELC_CHP</v>
          </cell>
          <cell r="H600">
            <v>4.5093575878752601E-3</v>
          </cell>
          <cell r="I600">
            <v>5.3196833263651783E-3</v>
          </cell>
          <cell r="J600">
            <v>4.8281966447480187E-3</v>
          </cell>
          <cell r="K600">
            <v>4.6644572056189978E-3</v>
          </cell>
          <cell r="L600">
            <v>1.1937965096255845E-2</v>
          </cell>
          <cell r="M600">
            <v>1.1334535420398389E-2</v>
          </cell>
          <cell r="N600">
            <v>1.1755272773138483E-2</v>
          </cell>
          <cell r="O600">
            <v>1.1309125917306066E-2</v>
          </cell>
          <cell r="P600">
            <v>1.8643204841432188E-2</v>
          </cell>
        </row>
        <row r="601">
          <cell r="B601" t="str">
            <v>RHNM-CHPWOD</v>
          </cell>
          <cell r="C601" t="str">
            <v>VAR_fin</v>
          </cell>
          <cell r="D601" t="str">
            <v>RWOD</v>
          </cell>
          <cell r="H601">
            <v>1.8662169905979364E-2</v>
          </cell>
          <cell r="I601">
            <v>2.1762614955164867E-2</v>
          </cell>
          <cell r="J601">
            <v>1.9601394911123986E-2</v>
          </cell>
          <cell r="K601">
            <v>1.8759146297450024E-2</v>
          </cell>
          <cell r="L601">
            <v>4.6445484885999061E-2</v>
          </cell>
          <cell r="M601">
            <v>4.2539524610499667E-2</v>
          </cell>
          <cell r="N601">
            <v>4.6342041030575765E-2</v>
          </cell>
          <cell r="O601">
            <v>4.3963116229324382E-2</v>
          </cell>
          <cell r="P601">
            <v>7.5601123788802835E-2</v>
          </cell>
        </row>
        <row r="602">
          <cell r="B602" t="str">
            <v>RHNM-CHPWOD</v>
          </cell>
          <cell r="C602" t="str">
            <v>VAR_ncap</v>
          </cell>
          <cell r="D602" t="str">
            <v>-</v>
          </cell>
          <cell r="H602">
            <v>3.3484437055789898E-4</v>
          </cell>
          <cell r="I602">
            <v>6.1770319135029695E-5</v>
          </cell>
          <cell r="J602">
            <v>2.70431112627466E-5</v>
          </cell>
          <cell r="K602">
            <v>2.58672633589781E-4</v>
          </cell>
          <cell r="L602">
            <v>6.0293189040541305E-4</v>
          </cell>
          <cell r="M602">
            <v>1.0945825269473799E-5</v>
          </cell>
          <cell r="N602">
            <v>2.6160098479603998E-4</v>
          </cell>
          <cell r="O602">
            <v>4.6539779389974102E-4</v>
          </cell>
          <cell r="P602">
            <v>6.6171832185595101E-4</v>
          </cell>
        </row>
        <row r="603">
          <cell r="B603" t="str">
            <v>RHNM-CHPWOD</v>
          </cell>
          <cell r="C603" t="str">
            <v>VAR_cap</v>
          </cell>
          <cell r="D603" t="str">
            <v>-</v>
          </cell>
          <cell r="H603">
            <v>3.3484437055789898E-4</v>
          </cell>
          <cell r="I603">
            <v>3.9651238841642702E-4</v>
          </cell>
          <cell r="J603">
            <v>3.5949415062308255E-4</v>
          </cell>
          <cell r="K603">
            <v>3.4707397250161406E-4</v>
          </cell>
          <cell r="L603">
            <v>8.8797756537314964E-4</v>
          </cell>
          <cell r="M603">
            <v>8.4163171184381547E-4</v>
          </cell>
          <cell r="N603">
            <v>8.7468229601162341E-4</v>
          </cell>
          <cell r="O603">
            <v>8.4012376877073156E-4</v>
          </cell>
          <cell r="P603">
            <v>1.3878269091860437E-3</v>
          </cell>
        </row>
        <row r="604">
          <cell r="B604" t="str">
            <v>RHNM-SHSTG-CHPNGA</v>
          </cell>
          <cell r="C604" t="str">
            <v>VAR_fout</v>
          </cell>
          <cell r="D604" t="str">
            <v>AUX_RNM-CHPNGA_OUT</v>
          </cell>
          <cell r="E604">
            <v>3.1215554499017121E-4</v>
          </cell>
          <cell r="F604">
            <v>2.0317301900106284E-4</v>
          </cell>
          <cell r="G604">
            <v>7.4489002231814382E-3</v>
          </cell>
          <cell r="H604">
            <v>9.5310638145507123E-2</v>
          </cell>
          <cell r="I604">
            <v>0.11011120635396594</v>
          </cell>
          <cell r="J604">
            <v>8.0848990870024298E-2</v>
          </cell>
          <cell r="K604">
            <v>9.3162936037763863E-2</v>
          </cell>
          <cell r="L604">
            <v>0.11155761297376876</v>
          </cell>
          <cell r="M604">
            <v>7.7478451090592232E-2</v>
          </cell>
          <cell r="N604">
            <v>0.12977718604774413</v>
          </cell>
          <cell r="O604">
            <v>6.2606009170778604E-2</v>
          </cell>
          <cell r="P604">
            <v>0.15217120786001728</v>
          </cell>
        </row>
        <row r="605">
          <cell r="B605" t="str">
            <v>RHNM-SHSTG-CHPNGA</v>
          </cell>
          <cell r="C605" t="str">
            <v>VAR_fout</v>
          </cell>
          <cell r="D605" t="str">
            <v>RHNM_LTH_CHPNGA</v>
          </cell>
          <cell r="E605">
            <v>3.1215554499017012E-4</v>
          </cell>
          <cell r="F605">
            <v>2.0330846768039655E-4</v>
          </cell>
          <cell r="G605">
            <v>7.4566594942472525E-3</v>
          </cell>
          <cell r="H605">
            <v>9.5310638145507123E-2</v>
          </cell>
          <cell r="I605">
            <v>0.11021241150686469</v>
          </cell>
          <cell r="J605">
            <v>8.0848990870024007E-2</v>
          </cell>
          <cell r="K605">
            <v>9.3239049547598374E-2</v>
          </cell>
          <cell r="L605">
            <v>0.11155761297376865</v>
          </cell>
          <cell r="M605">
            <v>7.7478451090592163E-2</v>
          </cell>
          <cell r="N605">
            <v>0.12977718604774399</v>
          </cell>
          <cell r="O605">
            <v>6.2606009170778562E-2</v>
          </cell>
          <cell r="P605">
            <v>0.15217120786001714</v>
          </cell>
        </row>
        <row r="606">
          <cell r="B606" t="str">
            <v>RHNM-SHSTG-CHPNGA</v>
          </cell>
          <cell r="C606" t="str">
            <v>VAR_fin</v>
          </cell>
          <cell r="D606" t="str">
            <v>AUX_RNM-CHPNGA_IN</v>
          </cell>
          <cell r="E606">
            <v>2.4226621105177516E-4</v>
          </cell>
          <cell r="F606">
            <v>2.7092902005571099E-4</v>
          </cell>
          <cell r="G606">
            <v>9.6145368271528253E-3</v>
          </cell>
          <cell r="H606">
            <v>0.11913294437847451</v>
          </cell>
          <cell r="I606">
            <v>0.13359100772278892</v>
          </cell>
          <cell r="J606">
            <v>9.5118518809949759E-2</v>
          </cell>
          <cell r="K606">
            <v>0.10656303169438124</v>
          </cell>
          <cell r="L606">
            <v>0.12395578585216682</v>
          </cell>
          <cell r="M606">
            <v>8.6091697596744884E-2</v>
          </cell>
          <cell r="N606">
            <v>0.14419769697146842</v>
          </cell>
          <cell r="O606">
            <v>6.9564209016318546E-2</v>
          </cell>
          <cell r="P606">
            <v>0.16908043758056127</v>
          </cell>
        </row>
        <row r="607">
          <cell r="B607" t="str">
            <v>RHNM-SHSTG-CHPNGA</v>
          </cell>
          <cell r="C607" t="str">
            <v>VAR_fin</v>
          </cell>
          <cell r="D607" t="str">
            <v>RHNM_LTH_CHPNGA</v>
          </cell>
          <cell r="E607">
            <v>2.4226621105177516E-4</v>
          </cell>
          <cell r="F607">
            <v>2.7092902005571099E-4</v>
          </cell>
          <cell r="G607">
            <v>9.6145368271528253E-3</v>
          </cell>
          <cell r="H607">
            <v>0.11913294437847451</v>
          </cell>
          <cell r="I607">
            <v>0.13359100772278892</v>
          </cell>
          <cell r="J607">
            <v>9.5118518809949759E-2</v>
          </cell>
          <cell r="K607">
            <v>0.10656303169438124</v>
          </cell>
          <cell r="L607">
            <v>0.12395578585216682</v>
          </cell>
          <cell r="M607">
            <v>8.6091697596744884E-2</v>
          </cell>
          <cell r="N607">
            <v>0.14419769697146842</v>
          </cell>
          <cell r="O607">
            <v>6.9564209016318546E-2</v>
          </cell>
          <cell r="P607">
            <v>0.16908043758056127</v>
          </cell>
        </row>
        <row r="608">
          <cell r="B608" t="str">
            <v>RHNM-SHSTG-CHPNGA</v>
          </cell>
          <cell r="C608" t="str">
            <v>VAR_ncap</v>
          </cell>
          <cell r="D608" t="str">
            <v>-</v>
          </cell>
          <cell r="E608">
            <v>7.0894220545365599E-3</v>
          </cell>
          <cell r="F608">
            <v>2.4700938284442301E-4</v>
          </cell>
          <cell r="G608">
            <v>6.1249655926438103E-4</v>
          </cell>
          <cell r="H608">
            <v>3.24318012820397E-2</v>
          </cell>
          <cell r="I608">
            <v>5.8150987814829698E-3</v>
          </cell>
          <cell r="J608">
            <v>2.66139965411451E-3</v>
          </cell>
          <cell r="K608">
            <v>2.0074928515180401E-2</v>
          </cell>
          <cell r="L608">
            <v>1.13588567352389E-2</v>
          </cell>
          <cell r="M608">
            <v>8.4898093662932796E-3</v>
          </cell>
          <cell r="N608">
            <v>6.7865082070819004E-3</v>
          </cell>
          <cell r="O608">
            <v>1.7980125608861E-3</v>
          </cell>
          <cell r="P608">
            <v>1.5309276905292501E-2</v>
          </cell>
        </row>
        <row r="609">
          <cell r="B609" t="str">
            <v>RHNM-SHSTG-CHPNGA</v>
          </cell>
          <cell r="C609" t="str">
            <v>VAR_cap</v>
          </cell>
          <cell r="D609" t="str">
            <v>-</v>
          </cell>
          <cell r="E609">
            <v>7.0894220545365599E-3</v>
          </cell>
          <cell r="F609">
            <v>7.3258461425622871E-3</v>
          </cell>
          <cell r="G609">
            <v>7.9086690563900559E-3</v>
          </cell>
          <cell r="H609">
            <v>4.0277350326491518E-2</v>
          </cell>
          <cell r="I609">
            <v>4.067616569903628E-2</v>
          </cell>
          <cell r="J609">
            <v>3.4766661150672805E-2</v>
          </cell>
          <cell r="K609">
            <v>2.8478026569466418E-2</v>
          </cell>
          <cell r="L609">
            <v>3.4005414323777503E-2</v>
          </cell>
          <cell r="M609">
            <v>3.74751324710021E-2</v>
          </cell>
          <cell r="N609">
            <v>2.6517468482845096E-2</v>
          </cell>
          <cell r="O609">
            <v>1.6210760533672E-2</v>
          </cell>
          <cell r="P609">
            <v>2.3777710329711037E-2</v>
          </cell>
        </row>
        <row r="610">
          <cell r="B610" t="str">
            <v>CT_CWODBDS</v>
          </cell>
          <cell r="C610" t="str">
            <v>VAR_fout</v>
          </cell>
          <cell r="D610" t="str">
            <v>BDS</v>
          </cell>
          <cell r="E610">
            <v>0.62646687624430231</v>
          </cell>
          <cell r="F610">
            <v>0.63730328966724392</v>
          </cell>
          <cell r="G610">
            <v>0.63010631092913416</v>
          </cell>
          <cell r="H610">
            <v>8.4036820264062181E-4</v>
          </cell>
          <cell r="I610">
            <v>6.706639874326137E-4</v>
          </cell>
          <cell r="J610">
            <v>1.6893087694664112E-3</v>
          </cell>
          <cell r="K610">
            <v>2.2403837700522623E-3</v>
          </cell>
          <cell r="L610">
            <v>2.7104978948375106E-2</v>
          </cell>
          <cell r="M610">
            <v>0.27691611479134726</v>
          </cell>
          <cell r="N610">
            <v>0.44932637088687505</v>
          </cell>
          <cell r="O610">
            <v>1.6844748762585318</v>
          </cell>
          <cell r="P610">
            <v>1.9935525723810956</v>
          </cell>
        </row>
        <row r="611">
          <cell r="B611" t="str">
            <v>CT_CWODBDS</v>
          </cell>
          <cell r="C611" t="str">
            <v>VAR_fout</v>
          </cell>
          <cell r="D611" t="str">
            <v>LTH</v>
          </cell>
          <cell r="E611">
            <v>0.24432208173527781</v>
          </cell>
          <cell r="F611">
            <v>0.24854828297022449</v>
          </cell>
          <cell r="G611">
            <v>0.24574146126236185</v>
          </cell>
          <cell r="H611">
            <v>3.2774359902984197E-4</v>
          </cell>
          <cell r="I611">
            <v>2.6155895509871887E-4</v>
          </cell>
          <cell r="J611">
            <v>6.5883042009190051E-4</v>
          </cell>
          <cell r="K611">
            <v>8.7374967032038118E-4</v>
          </cell>
          <cell r="L611">
            <v>1.0570941789866272E-2</v>
          </cell>
          <cell r="M611">
            <v>0.10799728476862529</v>
          </cell>
          <cell r="N611">
            <v>0.17523728464588087</v>
          </cell>
          <cell r="O611">
            <v>0.65694520174082627</v>
          </cell>
          <cell r="P611">
            <v>0.77748550322862597</v>
          </cell>
        </row>
        <row r="612">
          <cell r="B612" t="str">
            <v>CT_CWODBDS</v>
          </cell>
          <cell r="C612" t="str">
            <v>VAR_fin</v>
          </cell>
          <cell r="D612" t="str">
            <v>CWOD</v>
          </cell>
          <cell r="E612">
            <v>1.7851173638581395</v>
          </cell>
          <cell r="F612">
            <v>1.8159957239068087</v>
          </cell>
          <cell r="G612">
            <v>1.7954879329925657</v>
          </cell>
          <cell r="H612">
            <v>2.3946291934244502E-3</v>
          </cell>
          <cell r="I612">
            <v>1.911057032189231E-3</v>
          </cell>
          <cell r="J612">
            <v>4.8136853385945394E-3</v>
          </cell>
          <cell r="K612">
            <v>6.38397355276392E-3</v>
          </cell>
          <cell r="L612">
            <v>7.723563751339485E-2</v>
          </cell>
          <cell r="M612">
            <v>0.78907246909794404</v>
          </cell>
          <cell r="N612">
            <v>1.2803554938421491</v>
          </cell>
          <cell r="O612">
            <v>4.7999111598986843</v>
          </cell>
          <cell r="P612">
            <v>5.680628054999926</v>
          </cell>
        </row>
        <row r="613">
          <cell r="B613" t="str">
            <v>CT_CWODBDS</v>
          </cell>
          <cell r="C613" t="str">
            <v>VAR_fin</v>
          </cell>
          <cell r="D613" t="str">
            <v>CELC</v>
          </cell>
          <cell r="E613">
            <v>4.3539447898979011E-2</v>
          </cell>
          <cell r="F613">
            <v>4.4292578631873379E-2</v>
          </cell>
          <cell r="G613">
            <v>4.3792388609574788E-2</v>
          </cell>
          <cell r="H613">
            <v>5.8405590083523203E-5</v>
          </cell>
          <cell r="I613">
            <v>4.6611147126566604E-5</v>
          </cell>
          <cell r="J613">
            <v>1.174069594779156E-4</v>
          </cell>
          <cell r="K613">
            <v>1.5570667201863226E-4</v>
          </cell>
          <cell r="L613">
            <v>1.8837960369120711E-3</v>
          </cell>
          <cell r="M613">
            <v>1.924566997799863E-2</v>
          </cell>
          <cell r="N613">
            <v>3.1228182776637803E-2</v>
          </cell>
          <cell r="O613">
            <v>0.11707100389996797</v>
          </cell>
          <cell r="P613">
            <v>0.13855190378048601</v>
          </cell>
        </row>
        <row r="614">
          <cell r="B614" t="str">
            <v>CT_CWODBDS</v>
          </cell>
          <cell r="C614" t="str">
            <v>VAR_ncap</v>
          </cell>
          <cell r="D614" t="str">
            <v>-</v>
          </cell>
          <cell r="E614">
            <v>5.3343822977004901E-7</v>
          </cell>
          <cell r="F614">
            <v>4.04259263932415E-7</v>
          </cell>
          <cell r="G614">
            <v>4.2394004579893199E-7</v>
          </cell>
          <cell r="H614">
            <v>4.6830672402094E-7</v>
          </cell>
          <cell r="I614">
            <v>5.0314200246459401E-5</v>
          </cell>
          <cell r="J614">
            <v>6.18314706349383E-5</v>
          </cell>
          <cell r="K614">
            <v>2.7783750972335801E-5</v>
          </cell>
          <cell r="L614">
            <v>1.2735271436859E-3</v>
          </cell>
          <cell r="M614">
            <v>1.29946626147701E-2</v>
          </cell>
          <cell r="N614">
            <v>9.0116908749541605E-3</v>
          </cell>
          <cell r="O614">
            <v>6.4073021880093894E-2</v>
          </cell>
          <cell r="P614">
            <v>1.7305238505557902E-2</v>
          </cell>
        </row>
        <row r="615">
          <cell r="B615" t="str">
            <v>CT_CWODBDS</v>
          </cell>
          <cell r="C615" t="str">
            <v>VAR_cap</v>
          </cell>
          <cell r="D615" t="str">
            <v>-</v>
          </cell>
          <cell r="E615">
            <v>3.3104437142947966E-2</v>
          </cell>
          <cell r="F615">
            <v>3.3049073328078798E-2</v>
          </cell>
          <cell r="G615">
            <v>3.26761862031269E-2</v>
          </cell>
          <cell r="H615">
            <v>1.1406656849882041E-4</v>
          </cell>
          <cell r="I615">
            <v>7.9398918784121322E-5</v>
          </cell>
          <cell r="J615">
            <v>1.1239195076082595E-4</v>
          </cell>
          <cell r="K615">
            <v>1.393612228067612E-4</v>
          </cell>
          <cell r="L615">
            <v>1.4111224606722869E-3</v>
          </cell>
          <cell r="M615">
            <v>1.4361407609426483E-2</v>
          </cell>
          <cell r="N615">
            <v>2.3304533422995342E-2</v>
          </cell>
          <cell r="O615">
            <v>8.7349836552305118E-2</v>
          </cell>
          <cell r="P615">
            <v>0.1033809560757156</v>
          </cell>
        </row>
        <row r="616">
          <cell r="B616" t="str">
            <v>RHNS-EBAT</v>
          </cell>
          <cell r="C616" t="str">
            <v>VAR_fout</v>
          </cell>
          <cell r="D616" t="str">
            <v>RHNS_ELC</v>
          </cell>
          <cell r="E616">
            <v>2.2117023793591503E-3</v>
          </cell>
          <cell r="F616">
            <v>2.2033413317178612E-3</v>
          </cell>
          <cell r="G616">
            <v>2.2059415681599543E-3</v>
          </cell>
          <cell r="H616">
            <v>4.0538172646713534E-2</v>
          </cell>
          <cell r="I616">
            <v>5.3573512172726052E-2</v>
          </cell>
          <cell r="J616">
            <v>5.6218690099376925E-2</v>
          </cell>
          <cell r="K616">
            <v>6.1257052069337549E-2</v>
          </cell>
          <cell r="L616">
            <v>6.7058081261539462E-2</v>
          </cell>
          <cell r="M616">
            <v>7.0903465428790391E-2</v>
          </cell>
          <cell r="N616">
            <v>7.4045927537325015E-2</v>
          </cell>
          <cell r="O616">
            <v>7.6659758850140189E-2</v>
          </cell>
          <cell r="P616">
            <v>7.9517897404738164E-2</v>
          </cell>
        </row>
        <row r="617">
          <cell r="B617" t="str">
            <v>RHNS-EBAT</v>
          </cell>
          <cell r="C617" t="str">
            <v>VAR_fout</v>
          </cell>
          <cell r="D617" t="str">
            <v>AUX_RHNS-EBAT_OUT</v>
          </cell>
          <cell r="E617">
            <v>2.211702379359152E-3</v>
          </cell>
          <cell r="F617">
            <v>2.2033413317178634E-3</v>
          </cell>
          <cell r="G617">
            <v>2.2059415681599569E-3</v>
          </cell>
          <cell r="H617">
            <v>4.0538172646713583E-2</v>
          </cell>
          <cell r="I617">
            <v>5.3573512172726143E-2</v>
          </cell>
          <cell r="J617">
            <v>5.6218690099376981E-2</v>
          </cell>
          <cell r="K617">
            <v>6.1257052069337632E-2</v>
          </cell>
          <cell r="L617">
            <v>6.7058081261539518E-2</v>
          </cell>
          <cell r="M617">
            <v>7.0903465428790433E-2</v>
          </cell>
          <cell r="N617">
            <v>7.4045927537325071E-2</v>
          </cell>
          <cell r="O617">
            <v>7.6659758850140258E-2</v>
          </cell>
          <cell r="P617">
            <v>7.9517897404738247E-2</v>
          </cell>
        </row>
        <row r="618">
          <cell r="B618" t="str">
            <v>RHNS-EBAT</v>
          </cell>
          <cell r="C618" t="str">
            <v>VAR_fin</v>
          </cell>
          <cell r="D618" t="str">
            <v>RHNS_ELC</v>
          </cell>
          <cell r="E618">
            <v>2.4471615375921594E-3</v>
          </cell>
          <cell r="F618">
            <v>2.4381822103594153E-3</v>
          </cell>
          <cell r="G618">
            <v>2.4399675399401333E-3</v>
          </cell>
          <cell r="H618">
            <v>4.483033433989414E-2</v>
          </cell>
          <cell r="I618">
            <v>5.924569307312693E-2</v>
          </cell>
          <cell r="J618">
            <v>6.2170619966304894E-2</v>
          </cell>
          <cell r="K618">
            <v>6.7742404149289864E-2</v>
          </cell>
          <cell r="L618">
            <v>7.4158729477414281E-2</v>
          </cell>
          <cell r="M618">
            <v>7.8410112240811333E-2</v>
          </cell>
          <cell r="N618">
            <v>8.1888296511192046E-2</v>
          </cell>
          <cell r="O618">
            <v>8.4776732981826183E-2</v>
          </cell>
          <cell r="P618">
            <v>8.7943531332349903E-2</v>
          </cell>
        </row>
        <row r="619">
          <cell r="B619" t="str">
            <v>RHNS-EBAT</v>
          </cell>
          <cell r="C619" t="str">
            <v>VAR_fin</v>
          </cell>
          <cell r="D619" t="str">
            <v>AUX_RHNS-EBAT_IN</v>
          </cell>
          <cell r="E619">
            <v>2.4471615375921594E-3</v>
          </cell>
          <cell r="F619">
            <v>2.4381822103594153E-3</v>
          </cell>
          <cell r="G619">
            <v>2.4399675399401333E-3</v>
          </cell>
          <cell r="H619">
            <v>4.483033433989414E-2</v>
          </cell>
          <cell r="I619">
            <v>5.924569307312693E-2</v>
          </cell>
          <cell r="J619">
            <v>6.2170619966304894E-2</v>
          </cell>
          <cell r="K619">
            <v>6.7742404149289864E-2</v>
          </cell>
          <cell r="L619">
            <v>7.4158729477414281E-2</v>
          </cell>
          <cell r="M619">
            <v>7.8410112240811333E-2</v>
          </cell>
          <cell r="N619">
            <v>8.1888296511192046E-2</v>
          </cell>
          <cell r="O619">
            <v>8.4776732981826183E-2</v>
          </cell>
          <cell r="P619">
            <v>8.7943531332349903E-2</v>
          </cell>
        </row>
        <row r="620">
          <cell r="B620" t="str">
            <v>RHNS-EBAT</v>
          </cell>
          <cell r="C620" t="str">
            <v>VAR_ncap</v>
          </cell>
          <cell r="D620" t="str">
            <v>-</v>
          </cell>
          <cell r="E620">
            <v>9.0023305149044305E-4</v>
          </cell>
          <cell r="F620">
            <v>1.44723773468178E-6</v>
          </cell>
          <cell r="G620">
            <v>4.0511808099287297E-6</v>
          </cell>
          <cell r="H620">
            <v>2.0152033031135799E-2</v>
          </cell>
          <cell r="I620">
            <v>1.8512808760062999E-3</v>
          </cell>
          <cell r="J620">
            <v>1.6974609805657199E-2</v>
          </cell>
          <cell r="K620">
            <v>7.3091873536954496E-3</v>
          </cell>
          <cell r="L620">
            <v>1.43741212495141E-2</v>
          </cell>
          <cell r="M620">
            <v>1.13913527715956E-2</v>
          </cell>
          <cell r="N620">
            <v>1.15811068770597E-2</v>
          </cell>
          <cell r="O620">
            <v>1.7810030692907701E-2</v>
          </cell>
          <cell r="P620">
            <v>6.9490284763311597E-3</v>
          </cell>
        </row>
        <row r="621">
          <cell r="B621" t="str">
            <v>RHNS-EBAT</v>
          </cell>
          <cell r="C621" t="str">
            <v>VAR_cap</v>
          </cell>
          <cell r="D621" t="str">
            <v>-</v>
          </cell>
          <cell r="E621">
            <v>9.0288815842537527E-4</v>
          </cell>
          <cell r="F621">
            <v>9.0379601635724597E-4</v>
          </cell>
          <cell r="G621">
            <v>9.0666517014334437E-4</v>
          </cell>
          <cell r="H621">
            <v>2.0814038357604092E-2</v>
          </cell>
          <cell r="I621">
            <v>2.2004600524544057E-2</v>
          </cell>
          <cell r="J621">
            <v>2.3056854772907306E-2</v>
          </cell>
          <cell r="K621">
            <v>2.5242678713088773E-2</v>
          </cell>
          <cell r="L621">
            <v>2.7479637007769238E-2</v>
          </cell>
          <cell r="M621">
            <v>2.9051849137037615E-2</v>
          </cell>
          <cell r="N621">
            <v>3.033445845360902E-2</v>
          </cell>
          <cell r="O621">
            <v>3.1406800794658317E-2</v>
          </cell>
          <cell r="P621">
            <v>3.2571052337137911E-2</v>
          </cell>
        </row>
        <row r="622">
          <cell r="B622" t="str">
            <v>G-INTC-EXP00-AT</v>
          </cell>
          <cell r="C622" t="str">
            <v>VAR_fout</v>
          </cell>
          <cell r="D622" t="str">
            <v>ELC_E-AT</v>
          </cell>
          <cell r="E622">
            <v>6.2295583549019771</v>
          </cell>
          <cell r="F622">
            <v>1.4721716469662262E-3</v>
          </cell>
          <cell r="G622">
            <v>2.6652186948112194E-3</v>
          </cell>
          <cell r="H622">
            <v>4.23414629181273E-4</v>
          </cell>
          <cell r="I622">
            <v>5.3518810121306487E-4</v>
          </cell>
          <cell r="J622">
            <v>5.0686236337276966E-4</v>
          </cell>
          <cell r="K622">
            <v>4.5251374007753006E-4</v>
          </cell>
          <cell r="L622">
            <v>4.0835868736709043E-4</v>
          </cell>
          <cell r="M622">
            <v>4.5312060444759229E-4</v>
          </cell>
          <cell r="N622">
            <v>4.802035437913215E-4</v>
          </cell>
          <cell r="O622">
            <v>4.6236063101960835E-4</v>
          </cell>
          <cell r="P622">
            <v>8.7788546625435849E-4</v>
          </cell>
        </row>
        <row r="623">
          <cell r="B623" t="str">
            <v>G-INTC-EXP00-AT</v>
          </cell>
          <cell r="C623" t="str">
            <v>VAR_fin</v>
          </cell>
          <cell r="D623" t="str">
            <v>ELC</v>
          </cell>
          <cell r="E623">
            <v>6.2295583549019771</v>
          </cell>
          <cell r="F623">
            <v>1.4721716469662262E-3</v>
          </cell>
          <cell r="G623">
            <v>2.6652186948112194E-3</v>
          </cell>
          <cell r="H623">
            <v>4.23414629181273E-4</v>
          </cell>
          <cell r="I623">
            <v>5.3518810121306487E-4</v>
          </cell>
          <cell r="J623">
            <v>5.0686236337276966E-4</v>
          </cell>
          <cell r="K623">
            <v>4.5251374007753006E-4</v>
          </cell>
          <cell r="L623">
            <v>4.0835868736709043E-4</v>
          </cell>
          <cell r="M623">
            <v>4.5312060444759229E-4</v>
          </cell>
          <cell r="N623">
            <v>4.802035437913215E-4</v>
          </cell>
          <cell r="O623">
            <v>4.6236063101960835E-4</v>
          </cell>
          <cell r="P623">
            <v>8.7788546625435849E-4</v>
          </cell>
        </row>
        <row r="624">
          <cell r="B624" t="str">
            <v>G-INTC-EXP00-AT</v>
          </cell>
          <cell r="C624" t="str">
            <v>VAR_ncap</v>
          </cell>
          <cell r="D624" t="str">
            <v>-</v>
          </cell>
          <cell r="E624">
            <v>1.10513589039549E-6</v>
          </cell>
          <cell r="F624">
            <v>1.1525483257101E-6</v>
          </cell>
          <cell r="G624">
            <v>1.57963138901326E-6</v>
          </cell>
          <cell r="H624">
            <v>1.9817597632375001E-6</v>
          </cell>
          <cell r="I624">
            <v>6.7271386983731501E-6</v>
          </cell>
          <cell r="J624">
            <v>5.8170744774029804E-6</v>
          </cell>
          <cell r="K624">
            <v>6.5820062758785001E-6</v>
          </cell>
          <cell r="L624">
            <v>8.6553733506423104E-5</v>
          </cell>
          <cell r="M624">
            <v>3.3506615495434602E-5</v>
          </cell>
          <cell r="N624">
            <v>1.11445593925621E-3</v>
          </cell>
        </row>
        <row r="625">
          <cell r="B625" t="str">
            <v>G-INTC-EXP00-AT</v>
          </cell>
          <cell r="C625" t="str">
            <v>VAR_cap</v>
          </cell>
          <cell r="D625" t="str">
            <v>-</v>
          </cell>
          <cell r="E625">
            <v>0.23126010646783091</v>
          </cell>
          <cell r="F625">
            <v>1.2274943405599092E-3</v>
          </cell>
          <cell r="G625">
            <v>1.2235165614100652E-3</v>
          </cell>
          <cell r="H625">
            <v>1.2211950661695781E-3</v>
          </cell>
          <cell r="I625">
            <v>1.2120573876017726E-3</v>
          </cell>
          <cell r="J625">
            <v>1.2047157015384613E-3</v>
          </cell>
          <cell r="K625">
            <v>1.2056639165960448E-3</v>
          </cell>
          <cell r="L625">
            <v>1.1970121072741868E-3</v>
          </cell>
          <cell r="M625">
            <v>1.2069689042650822E-3</v>
          </cell>
          <cell r="N625">
            <v>1.3072852801789825E-3</v>
          </cell>
          <cell r="O625">
            <v>1.3375753202318208E-3</v>
          </cell>
          <cell r="P625">
            <v>2.4621249666680889E-3</v>
          </cell>
        </row>
        <row r="626">
          <cell r="B626" t="str">
            <v>ENUC_LRG_GOE</v>
          </cell>
          <cell r="C626" t="str">
            <v>VAR_fout</v>
          </cell>
          <cell r="D626" t="str">
            <v>LTH</v>
          </cell>
          <cell r="M626">
            <v>0.46104214138369343</v>
          </cell>
          <cell r="N626">
            <v>0.83022716245437544</v>
          </cell>
          <cell r="O626">
            <v>0.88076342972014843</v>
          </cell>
          <cell r="P626">
            <v>1.2519890332159127</v>
          </cell>
        </row>
        <row r="627">
          <cell r="B627" t="str">
            <v>ENUC_LRG_GOE</v>
          </cell>
          <cell r="C627" t="str">
            <v>VAR_fout</v>
          </cell>
          <cell r="D627" t="str">
            <v>ELC</v>
          </cell>
          <cell r="M627">
            <v>0.40503181373131164</v>
          </cell>
          <cell r="N627">
            <v>1.5512678649088538</v>
          </cell>
          <cell r="O627">
            <v>1.5451489858038774</v>
          </cell>
          <cell r="P627">
            <v>2.6556442948235266</v>
          </cell>
        </row>
        <row r="628">
          <cell r="B628" t="str">
            <v>ENUC_LRG_GOE</v>
          </cell>
          <cell r="C628" t="str">
            <v>VAR_fin</v>
          </cell>
          <cell r="D628" t="str">
            <v>URN</v>
          </cell>
          <cell r="M628">
            <v>1.4265075514708545</v>
          </cell>
          <cell r="N628">
            <v>5.0475505101642213</v>
          </cell>
          <cell r="O628">
            <v>5.0515664366246096</v>
          </cell>
          <cell r="P628">
            <v>8.5657188849524317</v>
          </cell>
        </row>
        <row r="629">
          <cell r="B629" t="str">
            <v>ENUC_LRG_GOE</v>
          </cell>
          <cell r="C629" t="str">
            <v>VAR_ncap</v>
          </cell>
          <cell r="D629" t="str">
            <v>-</v>
          </cell>
          <cell r="L629">
            <v>6.1912376058526897E-2</v>
          </cell>
          <cell r="M629">
            <v>1.72663062612636E-5</v>
          </cell>
          <cell r="N629">
            <v>2.6155045352552301E-4</v>
          </cell>
          <cell r="O629">
            <v>0.13387055058286801</v>
          </cell>
        </row>
        <row r="630">
          <cell r="B630" t="str">
            <v>ENUC_LRG_GOE</v>
          </cell>
          <cell r="C630" t="str">
            <v>VAR_cap</v>
          </cell>
          <cell r="D630" t="str">
            <v>-</v>
          </cell>
          <cell r="M630">
            <v>1.6611291344699599E-2</v>
          </cell>
          <cell r="N630">
            <v>6.1925164615620101E-2</v>
          </cell>
          <cell r="O630">
            <v>6.2012557439271497E-2</v>
          </cell>
          <cell r="P630">
            <v>0.10571748412188101</v>
          </cell>
        </row>
        <row r="631">
          <cell r="B631" t="str">
            <v>G-INTC-IMP00-DE</v>
          </cell>
          <cell r="C631" t="str">
            <v>VAR_fout</v>
          </cell>
          <cell r="D631" t="str">
            <v>ELC</v>
          </cell>
          <cell r="E631">
            <v>46.398475558329402</v>
          </cell>
          <cell r="F631">
            <v>32.354201168365528</v>
          </cell>
          <cell r="G631">
            <v>28.63823925025768</v>
          </cell>
          <cell r="H631">
            <v>35.368351926470311</v>
          </cell>
          <cell r="I631">
            <v>34.491897986319074</v>
          </cell>
          <cell r="J631">
            <v>29.418121693133635</v>
          </cell>
          <cell r="K631">
            <v>28.932652235752329</v>
          </cell>
          <cell r="L631">
            <v>29.19278574979068</v>
          </cell>
          <cell r="M631">
            <v>6.6531395970098322</v>
          </cell>
          <cell r="N631">
            <v>9.5007706874550204E-3</v>
          </cell>
          <cell r="O631">
            <v>4.2677716895096179E-3</v>
          </cell>
          <cell r="P631">
            <v>9.6000386204961145E-3</v>
          </cell>
        </row>
        <row r="632">
          <cell r="B632" t="str">
            <v>G-INTC-IMP00-DE</v>
          </cell>
          <cell r="C632" t="str">
            <v>VAR_fin</v>
          </cell>
          <cell r="D632" t="str">
            <v>ELC_I-DE</v>
          </cell>
          <cell r="E632">
            <v>46.398475558329402</v>
          </cell>
          <cell r="F632">
            <v>32.354201168365528</v>
          </cell>
          <cell r="G632">
            <v>28.63823925025768</v>
          </cell>
          <cell r="H632">
            <v>35.368351926470311</v>
          </cell>
          <cell r="I632">
            <v>34.491897986319074</v>
          </cell>
          <cell r="J632">
            <v>29.418121693133635</v>
          </cell>
          <cell r="K632">
            <v>28.932652235752329</v>
          </cell>
          <cell r="L632">
            <v>29.19278574979068</v>
          </cell>
          <cell r="M632">
            <v>6.6531395970098322</v>
          </cell>
          <cell r="N632">
            <v>9.5007706874550204E-3</v>
          </cell>
          <cell r="O632">
            <v>4.2677716895096179E-3</v>
          </cell>
          <cell r="P632">
            <v>9.6000386204961145E-3</v>
          </cell>
        </row>
        <row r="633">
          <cell r="B633" t="str">
            <v>G-INTC-IMP00-DE</v>
          </cell>
          <cell r="C633" t="str">
            <v>VAR_ncap</v>
          </cell>
          <cell r="D633" t="str">
            <v>-</v>
          </cell>
          <cell r="E633">
            <v>5.8969007268784499E-6</v>
          </cell>
          <cell r="F633">
            <v>5.5926909658167202E-6</v>
          </cell>
          <cell r="G633">
            <v>6.4188000709087197E-6</v>
          </cell>
          <cell r="H633">
            <v>6.6740963631577402E-6</v>
          </cell>
          <cell r="I633">
            <v>6.3789650213705899E-6</v>
          </cell>
          <cell r="J633">
            <v>9.1833299936318905E-6</v>
          </cell>
          <cell r="K633">
            <v>6.8569288438659202E-6</v>
          </cell>
          <cell r="L633">
            <v>2.9636896534272801E-5</v>
          </cell>
          <cell r="M633">
            <v>6.2676704624075002E-4</v>
          </cell>
          <cell r="N633">
            <v>8.6490460530555904E-4</v>
          </cell>
        </row>
        <row r="634">
          <cell r="B634" t="str">
            <v>G-INTC-IMP00-DE</v>
          </cell>
          <cell r="C634" t="str">
            <v>VAR_cap</v>
          </cell>
          <cell r="D634" t="str">
            <v>-</v>
          </cell>
          <cell r="E634">
            <v>2.2541812083005501</v>
          </cell>
          <cell r="F634">
            <v>2.2541076423040503</v>
          </cell>
          <cell r="G634">
            <v>2.2540999902861603</v>
          </cell>
          <cell r="H634">
            <v>2.2541004033900074</v>
          </cell>
          <cell r="I634">
            <v>2.2540857249984434</v>
          </cell>
          <cell r="J634">
            <v>2.2540611918536868</v>
          </cell>
          <cell r="K634">
            <v>2.2540395815046379</v>
          </cell>
          <cell r="L634">
            <v>2.2540093972073518</v>
          </cell>
          <cell r="M634">
            <v>0.99478127801586691</v>
          </cell>
          <cell r="N634">
            <v>1.8476000197019671E-3</v>
          </cell>
          <cell r="O634">
            <v>6.6370113369275906E-4</v>
          </cell>
          <cell r="P634">
            <v>1.5220626840816724E-3</v>
          </cell>
        </row>
        <row r="635">
          <cell r="B635" t="str">
            <v>RHEM-SHSTG-CHPWOD</v>
          </cell>
          <cell r="C635" t="str">
            <v>VAR_fout</v>
          </cell>
          <cell r="D635" t="str">
            <v>AUX_REM-CHPWOD_OUT</v>
          </cell>
          <cell r="E635">
            <v>3.121523119948643E-4</v>
          </cell>
          <cell r="F635">
            <v>2.5424484486438021E-4</v>
          </cell>
          <cell r="G635">
            <v>3.0560324566192862E-4</v>
          </cell>
          <cell r="H635">
            <v>3.4944788745161813E-3</v>
          </cell>
          <cell r="I635">
            <v>6.4761052781172343E-3</v>
          </cell>
          <cell r="J635">
            <v>6.4733379499622469E-3</v>
          </cell>
          <cell r="K635">
            <v>1.0590732751700258E-2</v>
          </cell>
          <cell r="L635">
            <v>2.5844440787258255E-2</v>
          </cell>
          <cell r="M635">
            <v>1.3756304441072344E-2</v>
          </cell>
          <cell r="N635">
            <v>3.110460661255229E-2</v>
          </cell>
          <cell r="O635">
            <v>2.2910768481295928E-2</v>
          </cell>
          <cell r="P635">
            <v>6.0588695641371301E-2</v>
          </cell>
        </row>
        <row r="636">
          <cell r="B636" t="str">
            <v>RHEM-SHSTG-CHPWOD</v>
          </cell>
          <cell r="C636" t="str">
            <v>VAR_fout</v>
          </cell>
          <cell r="D636" t="str">
            <v>RHEM_LTH_CHPWOD</v>
          </cell>
          <cell r="E636">
            <v>3.1215231199486343E-4</v>
          </cell>
          <cell r="F636">
            <v>2.5441434142762267E-4</v>
          </cell>
          <cell r="G636">
            <v>3.059215823761593E-4</v>
          </cell>
          <cell r="H636">
            <v>3.4944788745161813E-3</v>
          </cell>
          <cell r="I636">
            <v>6.482057580762552E-3</v>
          </cell>
          <cell r="J636">
            <v>6.47333794996222E-3</v>
          </cell>
          <cell r="K636">
            <v>1.0599385311137889E-2</v>
          </cell>
          <cell r="L636">
            <v>2.5844440787258227E-2</v>
          </cell>
          <cell r="M636">
            <v>1.3756304441072327E-2</v>
          </cell>
          <cell r="N636">
            <v>3.1104606612552266E-2</v>
          </cell>
          <cell r="O636">
            <v>2.2910768481295914E-2</v>
          </cell>
          <cell r="P636">
            <v>6.0588695641371253E-2</v>
          </cell>
        </row>
        <row r="637">
          <cell r="B637" t="str">
            <v>RHEM-SHSTG-CHPWOD</v>
          </cell>
          <cell r="C637" t="str">
            <v>VAR_fin</v>
          </cell>
          <cell r="D637" t="str">
            <v>AUX_REM-CHPWOD_IN</v>
          </cell>
          <cell r="E637">
            <v>2.4226190039291953E-4</v>
          </cell>
          <cell r="F637">
            <v>1.2210169373405339E-4</v>
          </cell>
          <cell r="G637">
            <v>2.3869205152348918E-4</v>
          </cell>
          <cell r="H637">
            <v>4.3642689222323661E-3</v>
          </cell>
          <cell r="I637">
            <v>7.8544451986441843E-3</v>
          </cell>
          <cell r="J637">
            <v>7.6161034984069034E-3</v>
          </cell>
          <cell r="K637">
            <v>1.2113830288254019E-2</v>
          </cell>
          <cell r="L637">
            <v>2.8717115979845456E-2</v>
          </cell>
          <cell r="M637">
            <v>1.528964186465074E-2</v>
          </cell>
          <cell r="N637">
            <v>3.4562485901291663E-2</v>
          </cell>
          <cell r="O637">
            <v>2.5458468386549749E-2</v>
          </cell>
          <cell r="P637">
            <v>6.7324231992344566E-2</v>
          </cell>
        </row>
        <row r="638">
          <cell r="B638" t="str">
            <v>RHEM-SHSTG-CHPWOD</v>
          </cell>
          <cell r="C638" t="str">
            <v>VAR_fin</v>
          </cell>
          <cell r="D638" t="str">
            <v>RHEM_LTH_CHPWOD</v>
          </cell>
          <cell r="E638">
            <v>2.4226190039291953E-4</v>
          </cell>
          <cell r="F638">
            <v>1.2210169373405339E-4</v>
          </cell>
          <cell r="G638">
            <v>2.3869205152348918E-4</v>
          </cell>
          <cell r="H638">
            <v>4.3642689222323661E-3</v>
          </cell>
          <cell r="I638">
            <v>7.8544451986441843E-3</v>
          </cell>
          <cell r="J638">
            <v>7.6161034984069034E-3</v>
          </cell>
          <cell r="K638">
            <v>1.2113830288254019E-2</v>
          </cell>
          <cell r="L638">
            <v>2.8717115979845456E-2</v>
          </cell>
          <cell r="M638">
            <v>1.528964186465074E-2</v>
          </cell>
          <cell r="N638">
            <v>3.4562485901291663E-2</v>
          </cell>
          <cell r="O638">
            <v>2.5458468386549749E-2</v>
          </cell>
          <cell r="P638">
            <v>6.7324231992344566E-2</v>
          </cell>
        </row>
        <row r="639">
          <cell r="B639" t="str">
            <v>RHEM-SHSTG-CHPWOD</v>
          </cell>
          <cell r="C639" t="str">
            <v>VAR_ncap</v>
          </cell>
          <cell r="D639" t="str">
            <v>-</v>
          </cell>
          <cell r="E639">
            <v>4.4164647039541599E-3</v>
          </cell>
          <cell r="F639">
            <v>1.07538046622013E-4</v>
          </cell>
          <cell r="G639">
            <v>1.84738763032312E-4</v>
          </cell>
          <cell r="H639">
            <v>1.56223689121592E-4</v>
          </cell>
          <cell r="I639">
            <v>4.94368214263233E-3</v>
          </cell>
          <cell r="J639">
            <v>2.1291690128287201E-3</v>
          </cell>
          <cell r="K639">
            <v>4.0279304188771398E-4</v>
          </cell>
          <cell r="L639">
            <v>8.0330672537721904E-3</v>
          </cell>
          <cell r="M639">
            <v>1.8910616429966499E-4</v>
          </cell>
          <cell r="N639">
            <v>6.0916237338467802E-3</v>
          </cell>
          <cell r="O639">
            <v>3.1349522091971699E-3</v>
          </cell>
          <cell r="P639">
            <v>1.4726016322081301E-2</v>
          </cell>
        </row>
        <row r="640">
          <cell r="B640" t="str">
            <v>RHEM-SHSTG-CHPWOD</v>
          </cell>
          <cell r="C640" t="str">
            <v>VAR_cap</v>
          </cell>
          <cell r="D640" t="str">
            <v>-</v>
          </cell>
          <cell r="E640">
            <v>4.4164647039541599E-3</v>
          </cell>
          <cell r="F640">
            <v>4.5120073843999981E-3</v>
          </cell>
          <cell r="G640">
            <v>4.6648505677562733E-3</v>
          </cell>
          <cell r="H640">
            <v>4.7600993739534293E-3</v>
          </cell>
          <cell r="I640">
            <v>6.357878447783313E-3</v>
          </cell>
          <cell r="J640">
            <v>7.1550501837205419E-3</v>
          </cell>
          <cell r="K640">
            <v>7.3989375240034218E-3</v>
          </cell>
          <cell r="L640">
            <v>1.0485605333574654E-2</v>
          </cell>
          <cell r="M640">
            <v>8.6949112653597303E-3</v>
          </cell>
          <cell r="N640">
            <v>1.4191825643604213E-2</v>
          </cell>
          <cell r="O640">
            <v>1.0605328986405206E-2</v>
          </cell>
          <cell r="P640">
            <v>2.3835638648384908E-2</v>
          </cell>
        </row>
        <row r="641">
          <cell r="B641" t="str">
            <v>RHNM-CHPGFC</v>
          </cell>
          <cell r="C641" t="str">
            <v>VAR_fout</v>
          </cell>
          <cell r="D641" t="str">
            <v>CO2_R</v>
          </cell>
          <cell r="H641">
            <v>0.16932756636464899</v>
          </cell>
          <cell r="I641">
            <v>0.655792478377623</v>
          </cell>
          <cell r="J641">
            <v>0.65532650628338895</v>
          </cell>
          <cell r="K641">
            <v>0.74474171905114595</v>
          </cell>
          <cell r="L641">
            <v>1.97351895695507</v>
          </cell>
          <cell r="M641">
            <v>1.6797818076951101</v>
          </cell>
          <cell r="N641">
            <v>3.1094820090842399</v>
          </cell>
          <cell r="O641">
            <v>2.9943881044946199</v>
          </cell>
          <cell r="P641">
            <v>4.9800853866960404</v>
          </cell>
        </row>
        <row r="642">
          <cell r="B642" t="str">
            <v>RHNM-CHPGFC</v>
          </cell>
          <cell r="C642" t="str">
            <v>VAR_fout</v>
          </cell>
          <cell r="D642" t="str">
            <v>RHNM_NKEV_GAS_ELC_CHP</v>
          </cell>
          <cell r="H642">
            <v>1.2609499622899386E-3</v>
          </cell>
          <cell r="I642">
            <v>4.9998362713187579E-3</v>
          </cell>
          <cell r="J642">
            <v>5.1124762901541007E-3</v>
          </cell>
          <cell r="K642">
            <v>5.8760649818751761E-3</v>
          </cell>
          <cell r="L642">
            <v>1.5746161890598964E-2</v>
          </cell>
          <cell r="M642">
            <v>1.3402514423099277E-2</v>
          </cell>
          <cell r="N642">
            <v>2.480969688099131E-2</v>
          </cell>
          <cell r="O642">
            <v>2.3891394450754957E-2</v>
          </cell>
          <cell r="P642">
            <v>3.9734723830021593E-2</v>
          </cell>
        </row>
        <row r="643">
          <cell r="B643" t="str">
            <v>RHNM-CHPGFC</v>
          </cell>
          <cell r="C643" t="str">
            <v>VAR_fout</v>
          </cell>
          <cell r="D643" t="str">
            <v>RHNM_LTH_CHPNGA</v>
          </cell>
          <cell r="H643">
            <v>1.4122639577647323E-3</v>
          </cell>
          <cell r="I643">
            <v>5.4498215357374402E-3</v>
          </cell>
          <cell r="J643">
            <v>5.4192248675633469E-3</v>
          </cell>
          <cell r="K643">
            <v>6.0523469313314366E-3</v>
          </cell>
          <cell r="L643">
            <v>1.5746161890598964E-2</v>
          </cell>
          <cell r="M643">
            <v>1.3402514423099277E-2</v>
          </cell>
          <cell r="N643">
            <v>2.480969688099131E-2</v>
          </cell>
          <cell r="O643">
            <v>2.3891394450754957E-2</v>
          </cell>
          <cell r="P643">
            <v>3.9734723830021593E-2</v>
          </cell>
        </row>
        <row r="644">
          <cell r="B644" t="str">
            <v>RHNM-CHPGFC</v>
          </cell>
          <cell r="C644" t="str">
            <v>VAR_fin</v>
          </cell>
          <cell r="D644" t="str">
            <v>RNGA</v>
          </cell>
          <cell r="H644">
            <v>3.0022618149760419E-3</v>
          </cell>
          <cell r="I644">
            <v>1.1627526212369213E-2</v>
          </cell>
          <cell r="J644">
            <v>1.161926429580477E-2</v>
          </cell>
          <cell r="K644">
            <v>1.3204640408708251E-2</v>
          </cell>
          <cell r="L644">
            <v>3.4991470867997705E-2</v>
          </cell>
          <cell r="M644">
            <v>2.9783365384665073E-2</v>
          </cell>
          <cell r="N644">
            <v>5.5132659735536209E-2</v>
          </cell>
          <cell r="O644">
            <v>5.3091987668344436E-2</v>
          </cell>
          <cell r="P644">
            <v>8.8299386288936924E-2</v>
          </cell>
        </row>
        <row r="645">
          <cell r="B645" t="str">
            <v>RHNM-CHPGFC</v>
          </cell>
          <cell r="C645" t="str">
            <v>VAR_ncap</v>
          </cell>
          <cell r="D645" t="str">
            <v>-</v>
          </cell>
          <cell r="H645">
            <v>1.12284230721069E-4</v>
          </cell>
          <cell r="I645">
            <v>3.3304752473955698E-4</v>
          </cell>
          <cell r="J645">
            <v>9.8738967701893792E-6</v>
          </cell>
          <cell r="K645">
            <v>1.03822013011859E-4</v>
          </cell>
          <cell r="L645">
            <v>9.5559863164770202E-4</v>
          </cell>
          <cell r="M645">
            <v>2.5042823666202499E-5</v>
          </cell>
          <cell r="N645">
            <v>1.12424548758568E-3</v>
          </cell>
          <cell r="O645">
            <v>2.1923411687634199E-5</v>
          </cell>
          <cell r="P645">
            <v>2.36636423846487E-3</v>
          </cell>
        </row>
        <row r="646">
          <cell r="B646" t="str">
            <v>RHNM-CHPGFC</v>
          </cell>
          <cell r="C646" t="str">
            <v>VAR_cap</v>
          </cell>
          <cell r="D646" t="str">
            <v>-</v>
          </cell>
          <cell r="H646">
            <v>1.12284230721069E-4</v>
          </cell>
          <cell r="I646">
            <v>4.4524665688053006E-4</v>
          </cell>
          <cell r="J646">
            <v>4.5486480281516518E-4</v>
          </cell>
          <cell r="K646">
            <v>5.2265640809849318E-4</v>
          </cell>
          <cell r="L646">
            <v>1.4008399852962698E-3</v>
          </cell>
          <cell r="M646">
            <v>1.1918793805647933E-3</v>
          </cell>
          <cell r="N646">
            <v>2.2066226499459964E-3</v>
          </cell>
          <cell r="O646">
            <v>2.1246622275758759E-3</v>
          </cell>
          <cell r="P646">
            <v>3.5348213726638252E-3</v>
          </cell>
        </row>
        <row r="647">
          <cell r="B647" t="str">
            <v>G-INTC-EXP00-FR</v>
          </cell>
          <cell r="C647" t="str">
            <v>VAR_fout</v>
          </cell>
          <cell r="D647" t="str">
            <v>ELC_E-FR</v>
          </cell>
          <cell r="E647">
            <v>12.753360727030081</v>
          </cell>
          <cell r="F647">
            <v>1.1288686695319333E-3</v>
          </cell>
          <cell r="G647">
            <v>1.0504720113195341E-3</v>
          </cell>
          <cell r="H647">
            <v>6.6198001603568878E-4</v>
          </cell>
          <cell r="I647">
            <v>1.0879593814902395E-3</v>
          </cell>
          <cell r="J647">
            <v>1.101750822424293E-3</v>
          </cell>
          <cell r="K647">
            <v>8.703649094900449E-4</v>
          </cell>
          <cell r="L647">
            <v>1.0849471081549363E-3</v>
          </cell>
          <cell r="M647">
            <v>7.2782195003113636E-4</v>
          </cell>
          <cell r="N647">
            <v>1.0039640451054541E-3</v>
          </cell>
          <cell r="O647">
            <v>9.3700160542320107E-4</v>
          </cell>
          <cell r="P647">
            <v>1.7558939961181748E-3</v>
          </cell>
        </row>
        <row r="648">
          <cell r="B648" t="str">
            <v>G-INTC-EXP00-FR</v>
          </cell>
          <cell r="C648" t="str">
            <v>VAR_fin</v>
          </cell>
          <cell r="D648" t="str">
            <v>ELC</v>
          </cell>
          <cell r="E648">
            <v>12.753360727030081</v>
          </cell>
          <cell r="F648">
            <v>1.1288686695319333E-3</v>
          </cell>
          <cell r="G648">
            <v>1.0504720113195341E-3</v>
          </cell>
          <cell r="H648">
            <v>6.6198001603568878E-4</v>
          </cell>
          <cell r="I648">
            <v>1.0879593814902395E-3</v>
          </cell>
          <cell r="J648">
            <v>1.101750822424293E-3</v>
          </cell>
          <cell r="K648">
            <v>8.703649094900449E-4</v>
          </cell>
          <cell r="L648">
            <v>1.0849471081549363E-3</v>
          </cell>
          <cell r="M648">
            <v>7.2782195003113636E-4</v>
          </cell>
          <cell r="N648">
            <v>1.0039640451054541E-3</v>
          </cell>
          <cell r="O648">
            <v>9.3700160542320107E-4</v>
          </cell>
          <cell r="P648">
            <v>1.7558939961181748E-3</v>
          </cell>
        </row>
        <row r="649">
          <cell r="B649" t="str">
            <v>G-INTC-EXP00-FR</v>
          </cell>
          <cell r="C649" t="str">
            <v>VAR_ncap</v>
          </cell>
          <cell r="D649" t="str">
            <v>-</v>
          </cell>
          <cell r="E649">
            <v>6.1744487299812798E-6</v>
          </cell>
          <cell r="F649">
            <v>5.5705910560833297E-6</v>
          </cell>
          <cell r="G649">
            <v>6.6485277167365004E-6</v>
          </cell>
          <cell r="H649">
            <v>7.6098240920966796E-6</v>
          </cell>
          <cell r="I649">
            <v>9.4961573495416894E-6</v>
          </cell>
          <cell r="J649">
            <v>1.1464587000764899E-5</v>
          </cell>
          <cell r="K649">
            <v>1.1320749520712101E-5</v>
          </cell>
          <cell r="L649">
            <v>4.4593532442504703E-5</v>
          </cell>
          <cell r="M649">
            <v>2.3032430707529801E-5</v>
          </cell>
          <cell r="N649">
            <v>7.73907903094608E-4</v>
          </cell>
        </row>
        <row r="650">
          <cell r="B650" t="str">
            <v>G-INTC-EXP00-FR</v>
          </cell>
          <cell r="C650" t="str">
            <v>VAR_cap</v>
          </cell>
          <cell r="D650" t="str">
            <v>-</v>
          </cell>
          <cell r="E650">
            <v>1.2999886942312593</v>
          </cell>
          <cell r="F650">
            <v>9.5165404415009647E-4</v>
          </cell>
          <cell r="G650">
            <v>9.3279620851993705E-4</v>
          </cell>
          <cell r="H650">
            <v>9.3282259739901896E-4</v>
          </cell>
          <cell r="I650">
            <v>9.4111214496672702E-4</v>
          </cell>
          <cell r="J650">
            <v>9.4050018642488631E-4</v>
          </cell>
          <cell r="K650">
            <v>9.4467287154942348E-4</v>
          </cell>
          <cell r="L650">
            <v>9.46657696735409E-4</v>
          </cell>
          <cell r="M650">
            <v>9.5007950468728453E-4</v>
          </cell>
          <cell r="N650">
            <v>9.9529158194844314E-4</v>
          </cell>
          <cell r="O650">
            <v>1.0040028681861379E-3</v>
          </cell>
          <cell r="P650">
            <v>1.7705527970006685E-3</v>
          </cell>
        </row>
        <row r="651">
          <cell r="B651" t="str">
            <v>RHNM-EBAT</v>
          </cell>
          <cell r="C651" t="str">
            <v>VAR_fout</v>
          </cell>
          <cell r="D651" t="str">
            <v>RHNM_ELC</v>
          </cell>
          <cell r="E651">
            <v>2.2118056659157568E-3</v>
          </cell>
          <cell r="F651">
            <v>2.2034190619869601E-3</v>
          </cell>
          <cell r="G651">
            <v>2.2055678647651443E-3</v>
          </cell>
          <cell r="H651">
            <v>4.0418679168695966E-2</v>
          </cell>
          <cell r="I651">
            <v>5.3892229423771344E-2</v>
          </cell>
          <cell r="J651">
            <v>5.9509424774924644E-2</v>
          </cell>
          <cell r="K651">
            <v>6.2753555774747019E-2</v>
          </cell>
          <cell r="L651">
            <v>6.721237917319349E-2</v>
          </cell>
          <cell r="M651">
            <v>7.0869474979889074E-2</v>
          </cell>
          <cell r="N651">
            <v>7.4011823293573906E-2</v>
          </cell>
          <cell r="O651">
            <v>7.6621530182547554E-2</v>
          </cell>
          <cell r="P651">
            <v>7.9503127441046595E-2</v>
          </cell>
        </row>
        <row r="652">
          <cell r="B652" t="str">
            <v>RHNM-EBAT</v>
          </cell>
          <cell r="C652" t="str">
            <v>VAR_fout</v>
          </cell>
          <cell r="D652" t="str">
            <v>AUX_RHNM-EBAT_OUT</v>
          </cell>
          <cell r="E652">
            <v>2.2118056659157586E-3</v>
          </cell>
          <cell r="F652">
            <v>2.2034190619869623E-3</v>
          </cell>
          <cell r="G652">
            <v>2.2055678647651469E-3</v>
          </cell>
          <cell r="H652">
            <v>4.0418679168696015E-2</v>
          </cell>
          <cell r="I652">
            <v>5.3892229423771386E-2</v>
          </cell>
          <cell r="J652">
            <v>5.9509424774924671E-2</v>
          </cell>
          <cell r="K652">
            <v>6.2753555774747047E-2</v>
          </cell>
          <cell r="L652">
            <v>6.7212379173193545E-2</v>
          </cell>
          <cell r="M652">
            <v>7.0869474979889144E-2</v>
          </cell>
          <cell r="N652">
            <v>7.4011823293573947E-2</v>
          </cell>
          <cell r="O652">
            <v>7.6621530182547665E-2</v>
          </cell>
          <cell r="P652">
            <v>7.950312744104665E-2</v>
          </cell>
        </row>
        <row r="653">
          <cell r="B653" t="str">
            <v>RHNM-EBAT</v>
          </cell>
          <cell r="C653" t="str">
            <v>VAR_fin</v>
          </cell>
          <cell r="D653" t="str">
            <v>RHNM_ELC</v>
          </cell>
          <cell r="E653">
            <v>2.4472757585590741E-3</v>
          </cell>
          <cell r="F653">
            <v>2.4382640118077135E-3</v>
          </cell>
          <cell r="G653">
            <v>2.4394268635193886E-3</v>
          </cell>
          <cell r="H653">
            <v>4.4698094514057408E-2</v>
          </cell>
          <cell r="I653">
            <v>5.9598246012575323E-2</v>
          </cell>
          <cell r="J653">
            <v>6.5809724447431855E-2</v>
          </cell>
          <cell r="K653">
            <v>6.9397330858916931E-2</v>
          </cell>
          <cell r="L653">
            <v>7.4329544260828467E-2</v>
          </cell>
          <cell r="M653">
            <v>7.8372492633125124E-2</v>
          </cell>
          <cell r="N653">
            <v>8.1851503987111079E-2</v>
          </cell>
          <cell r="O653">
            <v>8.4734524087348537E-2</v>
          </cell>
          <cell r="P653">
            <v>8.7927197749460645E-2</v>
          </cell>
        </row>
        <row r="654">
          <cell r="B654" t="str">
            <v>RHNM-EBAT</v>
          </cell>
          <cell r="C654" t="str">
            <v>VAR_fin</v>
          </cell>
          <cell r="D654" t="str">
            <v>AUX_RHNM-EBAT_IN</v>
          </cell>
          <cell r="E654">
            <v>2.4472757585590741E-3</v>
          </cell>
          <cell r="F654">
            <v>2.4382640118077135E-3</v>
          </cell>
          <cell r="G654">
            <v>2.4394268635193886E-3</v>
          </cell>
          <cell r="H654">
            <v>4.4698094514057408E-2</v>
          </cell>
          <cell r="I654">
            <v>5.9598246012575323E-2</v>
          </cell>
          <cell r="J654">
            <v>6.5809724447431855E-2</v>
          </cell>
          <cell r="K654">
            <v>6.9397330858916931E-2</v>
          </cell>
          <cell r="L654">
            <v>7.4329544260828467E-2</v>
          </cell>
          <cell r="M654">
            <v>7.8372492633125124E-2</v>
          </cell>
          <cell r="N654">
            <v>8.1851503987111079E-2</v>
          </cell>
          <cell r="O654">
            <v>8.4734524087348537E-2</v>
          </cell>
          <cell r="P654">
            <v>8.7927197749460645E-2</v>
          </cell>
        </row>
        <row r="655">
          <cell r="B655" t="str">
            <v>RHNM-EBAT</v>
          </cell>
          <cell r="C655" t="str">
            <v>VAR_ncap</v>
          </cell>
          <cell r="D655" t="str">
            <v>-</v>
          </cell>
          <cell r="E655">
            <v>9.0026613920518095E-4</v>
          </cell>
          <cell r="F655">
            <v>1.44670793747811E-6</v>
          </cell>
          <cell r="G655">
            <v>4.0367042408814199E-6</v>
          </cell>
          <cell r="H655">
            <v>2.0146521024400999E-2</v>
          </cell>
          <cell r="I655">
            <v>1.9853690618119898E-3</v>
          </cell>
          <cell r="J655">
            <v>1.8190935595514799E-2</v>
          </cell>
          <cell r="K655">
            <v>6.6430868861723502E-3</v>
          </cell>
          <cell r="L655">
            <v>1.46877203905133E-2</v>
          </cell>
          <cell r="M655">
            <v>1.13633203138069E-2</v>
          </cell>
          <cell r="N655">
            <v>1.14347923110355E-2</v>
          </cell>
          <cell r="O655">
            <v>1.7945631880396801E-2</v>
          </cell>
          <cell r="P655">
            <v>6.9060957194453897E-3</v>
          </cell>
        </row>
        <row r="656">
          <cell r="B656" t="str">
            <v>RHNM-EBAT</v>
          </cell>
          <cell r="C656" t="str">
            <v>VAR_cap</v>
          </cell>
          <cell r="D656" t="str">
            <v>-</v>
          </cell>
          <cell r="E656">
            <v>9.0292129992242272E-4</v>
          </cell>
          <cell r="F656">
            <v>9.0382904903225079E-4</v>
          </cell>
          <cell r="G656">
            <v>9.0668536054518047E-4</v>
          </cell>
          <cell r="H656">
            <v>2.080852770585238E-2</v>
          </cell>
          <cell r="I656">
            <v>2.213317086935079E-2</v>
          </cell>
          <cell r="J656">
            <v>2.4406107178807077E-2</v>
          </cell>
          <cell r="K656">
            <v>2.5862429674340694E-2</v>
          </cell>
          <cell r="L656">
            <v>2.7542632628061878E-2</v>
          </cell>
          <cell r="M656">
            <v>2.9037795502642672E-2</v>
          </cell>
          <cell r="N656">
            <v>3.0320781905790319E-2</v>
          </cell>
          <cell r="O656">
            <v>3.139112480205971E-2</v>
          </cell>
          <cell r="P656">
            <v>3.2564978812648908E-2</v>
          </cell>
        </row>
        <row r="657">
          <cell r="B657" t="str">
            <v>ITOT-CHPWST</v>
          </cell>
          <cell r="C657" t="str">
            <v>VAR_fout</v>
          </cell>
          <cell r="D657" t="str">
            <v>ITOT_LTH_CHP</v>
          </cell>
          <cell r="E657">
            <v>1.9348669020390714</v>
          </cell>
          <cell r="F657">
            <v>1.858779461160794</v>
          </cell>
          <cell r="G657">
            <v>2.5503156800572642</v>
          </cell>
          <cell r="H657">
            <v>2.2433410779670337</v>
          </cell>
          <cell r="I657">
            <v>1.942681794283676</v>
          </cell>
          <cell r="J657">
            <v>1.6589317412085238</v>
          </cell>
          <cell r="K657">
            <v>1.3779647089172211</v>
          </cell>
          <cell r="L657">
            <v>1.0997867254444833</v>
          </cell>
          <cell r="M657">
            <v>1.099776917880477</v>
          </cell>
          <cell r="N657">
            <v>1.0997881643905227</v>
          </cell>
          <cell r="O657">
            <v>1.0997815708724998</v>
          </cell>
          <cell r="P657">
            <v>1.099817987384899</v>
          </cell>
        </row>
        <row r="658">
          <cell r="B658" t="str">
            <v>ITOT-CHPWST</v>
          </cell>
          <cell r="C658" t="str">
            <v>VAR_fout</v>
          </cell>
          <cell r="D658" t="str">
            <v>ITOT_KEV_WST_ELC_CHP</v>
          </cell>
          <cell r="E658">
            <v>0.23005038791249233</v>
          </cell>
          <cell r="F658">
            <v>0.23015908346144151</v>
          </cell>
          <cell r="G658">
            <v>0.3367097243277678</v>
          </cell>
          <cell r="H658">
            <v>0.33294708944682033</v>
          </cell>
          <cell r="I658">
            <v>0.32918804932536544</v>
          </cell>
          <cell r="J658">
            <v>0.32752596045432186</v>
          </cell>
          <cell r="K658">
            <v>0.32586450829286601</v>
          </cell>
          <cell r="L658">
            <v>0.32420594080754273</v>
          </cell>
          <cell r="M658">
            <v>0.32420304963742619</v>
          </cell>
          <cell r="N658">
            <v>0.32420636499419986</v>
          </cell>
          <cell r="O658">
            <v>0.32420442129214905</v>
          </cell>
          <cell r="P658">
            <v>0.32421515650961447</v>
          </cell>
        </row>
        <row r="659">
          <cell r="B659" t="str">
            <v>ITOT-CHPWST</v>
          </cell>
          <cell r="C659" t="str">
            <v>VAR_fout</v>
          </cell>
          <cell r="D659" t="str">
            <v>CO2_I</v>
          </cell>
          <cell r="E659">
            <v>344.47038329071501</v>
          </cell>
          <cell r="F659">
            <v>344.64580748745499</v>
          </cell>
          <cell r="G659">
            <v>504.20083910492502</v>
          </cell>
          <cell r="H659">
            <v>498.56653891354603</v>
          </cell>
          <cell r="I659">
            <v>492.93762163991897</v>
          </cell>
          <cell r="J659">
            <v>490.44875202048598</v>
          </cell>
          <cell r="K659">
            <v>487.96083583210998</v>
          </cell>
          <cell r="L659">
            <v>485.47723925799301</v>
          </cell>
          <cell r="M659">
            <v>485.472909919416</v>
          </cell>
          <cell r="N659">
            <v>485.47787444983101</v>
          </cell>
          <cell r="O659">
            <v>485.47496388285202</v>
          </cell>
          <cell r="P659">
            <v>485.49103917044499</v>
          </cell>
        </row>
        <row r="660">
          <cell r="B660" t="str">
            <v>ITOT-CHPWST</v>
          </cell>
          <cell r="C660" t="str">
            <v>VAR_fin</v>
          </cell>
          <cell r="D660" t="str">
            <v>IWST</v>
          </cell>
          <cell r="E660">
            <v>3.711965337184425</v>
          </cell>
          <cell r="F660">
            <v>3.7138556841320529</v>
          </cell>
          <cell r="G660">
            <v>5.4331986972513482</v>
          </cell>
          <cell r="H660">
            <v>5.3724842555338954</v>
          </cell>
          <cell r="I660">
            <v>5.3118278193956847</v>
          </cell>
          <cell r="J660">
            <v>5.2850081036690302</v>
          </cell>
          <cell r="K660">
            <v>5.2581986619839425</v>
          </cell>
          <cell r="L660">
            <v>5.2314357678663104</v>
          </cell>
          <cell r="M660">
            <v>5.2313891155109502</v>
          </cell>
          <cell r="N660">
            <v>5.2314426126059361</v>
          </cell>
          <cell r="O660">
            <v>5.231411248737623</v>
          </cell>
          <cell r="P660">
            <v>5.2315844738194528</v>
          </cell>
        </row>
        <row r="661">
          <cell r="B661" t="str">
            <v>ITOT-CHPWST</v>
          </cell>
          <cell r="C661" t="str">
            <v>VAR_ncap</v>
          </cell>
          <cell r="D661" t="str">
            <v>-</v>
          </cell>
          <cell r="F661">
            <v>4.5427029183011002E-7</v>
          </cell>
          <cell r="G661">
            <v>5.0154233207219497E-7</v>
          </cell>
          <cell r="H661">
            <v>6.1662174309569601E-4</v>
          </cell>
          <cell r="I661">
            <v>5.9359733691314899E-3</v>
          </cell>
          <cell r="J661">
            <v>1.3585875745747899E-3</v>
          </cell>
          <cell r="K661">
            <v>3.9908597705567401E-6</v>
          </cell>
          <cell r="L661">
            <v>5.2142869651524097E-3</v>
          </cell>
          <cell r="M661">
            <v>2.30896190047312E-4</v>
          </cell>
          <cell r="N661">
            <v>4.5636927819489402E-4</v>
          </cell>
          <cell r="O661">
            <v>5.0954161851067504E-3</v>
          </cell>
          <cell r="P661">
            <v>2.2157954420703998E-3</v>
          </cell>
        </row>
        <row r="662">
          <cell r="B662" t="str">
            <v>ITOT-CHPWST</v>
          </cell>
          <cell r="C662" t="str">
            <v>VAR_cap</v>
          </cell>
          <cell r="D662" t="str">
            <v>-</v>
          </cell>
          <cell r="E662">
            <v>4.7129481270648504E-2</v>
          </cell>
          <cell r="F662">
            <v>1.5781721560457526E-2</v>
          </cell>
          <cell r="G662">
            <v>1.5780120411582305E-2</v>
          </cell>
          <cell r="H662">
            <v>1.35464289536124E-2</v>
          </cell>
          <cell r="I662">
            <v>1.3394038955297338E-2</v>
          </cell>
          <cell r="J662">
            <v>1.394888613168925E-2</v>
          </cell>
          <cell r="K662">
            <v>1.3952180194776035E-2</v>
          </cell>
          <cell r="L662">
            <v>1.3194929161114198E-2</v>
          </cell>
          <cell r="M662">
            <v>1.319297930636287E-2</v>
          </cell>
          <cell r="N662">
            <v>1.3197864646610281E-2</v>
          </cell>
          <cell r="O662">
            <v>1.3195564042770608E-2</v>
          </cell>
          <cell r="P662">
            <v>1.3214385748831882E-2</v>
          </cell>
        </row>
        <row r="663">
          <cell r="B663" t="str">
            <v>CAES-EBAT</v>
          </cell>
          <cell r="C663" t="str">
            <v>VAR_fout</v>
          </cell>
          <cell r="D663" t="str">
            <v>ELC13</v>
          </cell>
          <cell r="E663">
            <v>9.4632711010910947E-2</v>
          </cell>
          <cell r="F663">
            <v>1.1466509927072949E-2</v>
          </cell>
          <cell r="G663">
            <v>9.4214293502869959E-2</v>
          </cell>
          <cell r="H663">
            <v>4.5802250684108183E-2</v>
          </cell>
          <cell r="I663">
            <v>4.0733681348862599E-2</v>
          </cell>
          <cell r="J663">
            <v>3.3545131721439476E-2</v>
          </cell>
          <cell r="K663">
            <v>5.9203632133123648E-3</v>
          </cell>
          <cell r="L663">
            <v>2.3444604221943593E-2</v>
          </cell>
          <cell r="M663">
            <v>8.4399957703371248E-2</v>
          </cell>
          <cell r="N663">
            <v>9.4294990425888056E-2</v>
          </cell>
          <cell r="O663">
            <v>9.4283074329680777E-2</v>
          </cell>
          <cell r="P663">
            <v>9.4296411549606399E-2</v>
          </cell>
        </row>
        <row r="664">
          <cell r="B664" t="str">
            <v>CAES-EBAT</v>
          </cell>
          <cell r="C664" t="str">
            <v>VAR_fout</v>
          </cell>
          <cell r="D664" t="str">
            <v>AUX_CAES_OUT</v>
          </cell>
          <cell r="E664">
            <v>9.4632711010910905E-2</v>
          </cell>
          <cell r="F664">
            <v>1.1466509927072937E-2</v>
          </cell>
          <cell r="G664">
            <v>9.4214293502869875E-2</v>
          </cell>
          <cell r="H664">
            <v>4.5802250684108155E-2</v>
          </cell>
          <cell r="I664">
            <v>4.0733681348862544E-2</v>
          </cell>
          <cell r="J664">
            <v>3.3545131721439463E-2</v>
          </cell>
          <cell r="K664">
            <v>5.9203632133123614E-3</v>
          </cell>
          <cell r="L664">
            <v>2.3444604221943565E-2</v>
          </cell>
          <cell r="M664">
            <v>8.4399957703371206E-2</v>
          </cell>
          <cell r="N664">
            <v>9.4294990425887931E-2</v>
          </cell>
          <cell r="O664">
            <v>9.4283074329680625E-2</v>
          </cell>
          <cell r="P664">
            <v>9.4296411549606232E-2</v>
          </cell>
        </row>
        <row r="665">
          <cell r="B665" t="str">
            <v>CAES-EBAT</v>
          </cell>
          <cell r="C665" t="str">
            <v>VAR_fin</v>
          </cell>
          <cell r="D665" t="str">
            <v>ELC13</v>
          </cell>
          <cell r="E665">
            <v>0.1352212127710076</v>
          </cell>
          <cell r="F665">
            <v>1.638284423368706E-2</v>
          </cell>
          <cell r="G665">
            <v>0.13459192550452947</v>
          </cell>
          <cell r="H665">
            <v>6.5433092874419424E-2</v>
          </cell>
          <cell r="I665">
            <v>5.8192401965305014E-2</v>
          </cell>
          <cell r="J665">
            <v>4.7922750237680826E-2</v>
          </cell>
          <cell r="K665">
            <v>8.4584135275465287E-3</v>
          </cell>
          <cell r="L665">
            <v>3.3494827660565198E-2</v>
          </cell>
          <cell r="M665">
            <v>0.12057268722395122</v>
          </cell>
          <cell r="N665">
            <v>0.134709672770434</v>
          </cell>
          <cell r="O665">
            <v>0.1346927829953222</v>
          </cell>
          <cell r="P665">
            <v>0.13471260573979232</v>
          </cell>
        </row>
        <row r="666">
          <cell r="B666" t="str">
            <v>CAES-EBAT</v>
          </cell>
          <cell r="C666" t="str">
            <v>VAR_fin</v>
          </cell>
          <cell r="D666" t="str">
            <v>AUX_CAES_IN</v>
          </cell>
          <cell r="E666">
            <v>0.1352212127710076</v>
          </cell>
          <cell r="F666">
            <v>1.638284423368706E-2</v>
          </cell>
          <cell r="G666">
            <v>0.13459192550452947</v>
          </cell>
          <cell r="H666">
            <v>6.5433092874419424E-2</v>
          </cell>
          <cell r="I666">
            <v>5.8192401965305014E-2</v>
          </cell>
          <cell r="J666">
            <v>4.7922750237680826E-2</v>
          </cell>
          <cell r="K666">
            <v>8.4584135275465287E-3</v>
          </cell>
          <cell r="L666">
            <v>3.3494827660565198E-2</v>
          </cell>
          <cell r="M666">
            <v>0.12057268722395122</v>
          </cell>
          <cell r="N666">
            <v>0.134709672770434</v>
          </cell>
          <cell r="O666">
            <v>0.1346927829953222</v>
          </cell>
          <cell r="P666">
            <v>0.13471260573979232</v>
          </cell>
        </row>
        <row r="667">
          <cell r="B667" t="str">
            <v>CAES-EBAT</v>
          </cell>
          <cell r="C667" t="str">
            <v>VAR_ncap</v>
          </cell>
          <cell r="D667" t="str">
            <v>-</v>
          </cell>
          <cell r="F667">
            <v>1.38513719387359E-6</v>
          </cell>
          <cell r="G667">
            <v>1.41440043292989E-6</v>
          </cell>
          <cell r="H667">
            <v>1.3178856431536601E-6</v>
          </cell>
          <cell r="I667">
            <v>3.6104020493268102E-6</v>
          </cell>
          <cell r="J667">
            <v>4.5422405871728102E-6</v>
          </cell>
          <cell r="K667">
            <v>6.5122486452691001E-6</v>
          </cell>
          <cell r="L667">
            <v>4.5979941589692599E-6</v>
          </cell>
          <cell r="M667">
            <v>2.8175314252401801E-6</v>
          </cell>
          <cell r="N667">
            <v>6.0412871568470402E-6</v>
          </cell>
          <cell r="O667">
            <v>5.3577369577388902E-6</v>
          </cell>
          <cell r="P667">
            <v>3.7543515662681801E-5</v>
          </cell>
        </row>
        <row r="668">
          <cell r="B668" t="str">
            <v>CAES-EBAT</v>
          </cell>
          <cell r="C668" t="str">
            <v>VAR_cap</v>
          </cell>
          <cell r="D668" t="str">
            <v>-</v>
          </cell>
          <cell r="E668">
            <v>0.1</v>
          </cell>
          <cell r="F668">
            <v>9.9804860920305508E-2</v>
          </cell>
          <cell r="G668">
            <v>9.9793291402633363E-2</v>
          </cell>
          <cell r="H668">
            <v>9.9785832696904497E-2</v>
          </cell>
          <cell r="I668">
            <v>9.97879634187641E-2</v>
          </cell>
          <cell r="J668">
            <v>9.979085994902076E-2</v>
          </cell>
          <cell r="K668">
            <v>9.9795226194564907E-2</v>
          </cell>
          <cell r="L668">
            <v>9.9796658122654119E-2</v>
          </cell>
          <cell r="M668">
            <v>9.9796026063736512E-2</v>
          </cell>
          <cell r="N668">
            <v>9.9798181367019331E-2</v>
          </cell>
          <cell r="O668">
            <v>9.9801008269098254E-2</v>
          </cell>
          <cell r="P668">
            <v>9.983626755696369E-2</v>
          </cell>
        </row>
        <row r="669">
          <cell r="B669" t="str">
            <v>HPLSOL</v>
          </cell>
          <cell r="C669" t="str">
            <v>VAR_fout</v>
          </cell>
          <cell r="D669" t="str">
            <v>LTH</v>
          </cell>
          <cell r="H669">
            <v>9.3673631806672609E-5</v>
          </cell>
          <cell r="I669">
            <v>1.3681946854566152E-4</v>
          </cell>
          <cell r="J669">
            <v>1.4460336806485443E-4</v>
          </cell>
          <cell r="K669">
            <v>1.5014493360082222E-4</v>
          </cell>
          <cell r="L669">
            <v>1.5888486653060403E-4</v>
          </cell>
          <cell r="M669">
            <v>1.6134344398073365E-4</v>
          </cell>
          <cell r="N669">
            <v>1.7970249433168239E-4</v>
          </cell>
          <cell r="O669">
            <v>1.9240162325262649E-4</v>
          </cell>
          <cell r="P669">
            <v>3.1964371265278345E-4</v>
          </cell>
        </row>
        <row r="670">
          <cell r="B670" t="str">
            <v>HPLSOL</v>
          </cell>
          <cell r="C670" t="str">
            <v>VAR_fin</v>
          </cell>
          <cell r="D670" t="str">
            <v>SOL</v>
          </cell>
          <cell r="H670">
            <v>9.3673631806672609E-5</v>
          </cell>
          <cell r="I670">
            <v>1.3681946854566152E-4</v>
          </cell>
          <cell r="J670">
            <v>1.4460336806485443E-4</v>
          </cell>
          <cell r="K670">
            <v>1.5014493360082222E-4</v>
          </cell>
          <cell r="L670">
            <v>1.5888486653060403E-4</v>
          </cell>
          <cell r="M670">
            <v>1.6134344398073365E-4</v>
          </cell>
          <cell r="N670">
            <v>1.7970249433168239E-4</v>
          </cell>
          <cell r="O670">
            <v>1.9240162325262649E-4</v>
          </cell>
          <cell r="P670">
            <v>3.1964371265278345E-4</v>
          </cell>
        </row>
        <row r="671">
          <cell r="B671" t="str">
            <v>HPLSOL</v>
          </cell>
          <cell r="C671" t="str">
            <v>VAR_fin</v>
          </cell>
          <cell r="D671" t="str">
            <v>SOLPVC</v>
          </cell>
          <cell r="H671">
            <v>9.3673631806672595E-5</v>
          </cell>
          <cell r="I671">
            <v>1.36819468545661E-4</v>
          </cell>
          <cell r="J671">
            <v>1.44603368064854E-4</v>
          </cell>
          <cell r="K671">
            <v>1.5014493360082201E-4</v>
          </cell>
          <cell r="L671">
            <v>1.58884866530604E-4</v>
          </cell>
          <cell r="M671">
            <v>1.61343443980734E-4</v>
          </cell>
          <cell r="N671">
            <v>1.7970249433168199E-4</v>
          </cell>
          <cell r="O671">
            <v>1.92401623252626E-4</v>
          </cell>
          <cell r="P671">
            <v>3.1964371265278302E-4</v>
          </cell>
        </row>
        <row r="672">
          <cell r="B672" t="str">
            <v>HPLSOL</v>
          </cell>
          <cell r="C672" t="str">
            <v>VAR_ncap</v>
          </cell>
          <cell r="D672" t="str">
            <v>-</v>
          </cell>
          <cell r="H672">
            <v>2.11525367284283E-5</v>
          </cell>
          <cell r="I672">
            <v>1.11073705109411E-5</v>
          </cell>
          <cell r="J672">
            <v>9.1607447240174195E-7</v>
          </cell>
          <cell r="K672">
            <v>6.8857961340118101E-6</v>
          </cell>
          <cell r="L672">
            <v>2.3852197380774399E-5</v>
          </cell>
          <cell r="M672">
            <v>8.6496478340224803E-7</v>
          </cell>
          <cell r="N672">
            <v>1.7117923522165499E-5</v>
          </cell>
          <cell r="O672">
            <v>3.28794589223573E-6</v>
          </cell>
          <cell r="P672">
            <v>6.4496140245428999E-5</v>
          </cell>
        </row>
        <row r="673">
          <cell r="B673" t="str">
            <v>HPLSOL</v>
          </cell>
          <cell r="C673" t="str">
            <v>VAR_cap</v>
          </cell>
          <cell r="D673" t="str">
            <v>-</v>
          </cell>
          <cell r="H673">
            <v>2.11525367284283E-5</v>
          </cell>
          <cell r="I673">
            <v>3.2259907239369402E-5</v>
          </cell>
          <cell r="J673">
            <v>3.31759817117711E-5</v>
          </cell>
          <cell r="K673">
            <v>3.3356134117362002E-5</v>
          </cell>
          <cell r="L673">
            <v>4.2761438498129001E-5</v>
          </cell>
          <cell r="M673">
            <v>3.5769415985368597E-5</v>
          </cell>
          <cell r="N673">
            <v>4.8720881820354002E-5</v>
          </cell>
          <cell r="O673">
            <v>4.5123031578577902E-5</v>
          </cell>
          <cell r="P673">
            <v>8.5766974443232503E-5</v>
          </cell>
        </row>
        <row r="674">
          <cell r="B674" t="str">
            <v>RHEM-CHPNGA</v>
          </cell>
          <cell r="C674" t="str">
            <v>VAR_fout</v>
          </cell>
          <cell r="D674" t="str">
            <v>CO2_R</v>
          </cell>
          <cell r="E674">
            <v>7.3392026558308201</v>
          </cell>
          <cell r="F674">
            <v>3.44499528283042</v>
          </cell>
          <cell r="G674">
            <v>14.4641004539519</v>
          </cell>
          <cell r="H674">
            <v>47.133432593328401</v>
          </cell>
          <cell r="I674">
            <v>49.302367182224501</v>
          </cell>
          <cell r="J674">
            <v>63.524945279464703</v>
          </cell>
          <cell r="K674">
            <v>52.005558544406099</v>
          </cell>
          <cell r="L674">
            <v>56.0229043006212</v>
          </cell>
          <cell r="M674">
            <v>53.590274873883203</v>
          </cell>
          <cell r="N674">
            <v>52.557390404216598</v>
          </cell>
          <cell r="O674">
            <v>56.330608822569403</v>
          </cell>
          <cell r="P674">
            <v>83.825166728945703</v>
          </cell>
        </row>
        <row r="675">
          <cell r="B675" t="str">
            <v>RHEM-CHPNGA</v>
          </cell>
          <cell r="C675" t="str">
            <v>VAR_fout</v>
          </cell>
          <cell r="D675" t="str">
            <v>RHEM_LTH_CHPNGA</v>
          </cell>
          <cell r="E675">
            <v>6.2408459810268144E-2</v>
          </cell>
          <cell r="F675">
            <v>3.832713427355687E-2</v>
          </cell>
          <cell r="G675">
            <v>0.15733425743468055</v>
          </cell>
          <cell r="H675">
            <v>0.51480811953884698</v>
          </cell>
          <cell r="I675">
            <v>0.53430150487617434</v>
          </cell>
          <cell r="J675">
            <v>0.68509649048132704</v>
          </cell>
          <cell r="K675">
            <v>0.55832961976434026</v>
          </cell>
          <cell r="L675">
            <v>0.59640962461734592</v>
          </cell>
          <cell r="M675">
            <v>0.5739238638997497</v>
          </cell>
          <cell r="N675">
            <v>0.55879107678788342</v>
          </cell>
          <cell r="O675">
            <v>0.60216633414464971</v>
          </cell>
          <cell r="P675">
            <v>0.89221991902400399</v>
          </cell>
        </row>
        <row r="676">
          <cell r="B676" t="str">
            <v>RHEM-CHPNGA</v>
          </cell>
          <cell r="C676" t="str">
            <v>VAR_fout</v>
          </cell>
          <cell r="D676" t="str">
            <v>RHEM_NKEV_GAS_ELC_CHP</v>
          </cell>
          <cell r="E676">
            <v>2.8727703722186852E-2</v>
          </cell>
          <cell r="F676">
            <v>1.781609682517336E-2</v>
          </cell>
          <cell r="G676">
            <v>7.423037091549449E-2</v>
          </cell>
          <cell r="H676">
            <v>0.24910070300266743</v>
          </cell>
          <cell r="I676">
            <v>0.26171620822360758</v>
          </cell>
          <cell r="J676">
            <v>0.33976330015740647</v>
          </cell>
          <cell r="K676">
            <v>0.28027642977817047</v>
          </cell>
          <cell r="L676">
            <v>0.30309341578914289</v>
          </cell>
          <cell r="M676">
            <v>0.2916662259162664</v>
          </cell>
          <cell r="N676">
            <v>0.2839757931217114</v>
          </cell>
          <cell r="O676">
            <v>0.30601895669646134</v>
          </cell>
          <cell r="P676">
            <v>0.45342323753678893</v>
          </cell>
        </row>
        <row r="677">
          <cell r="B677" t="str">
            <v>RHEM-CHPNGA</v>
          </cell>
          <cell r="C677" t="str">
            <v>VAR_fin</v>
          </cell>
          <cell r="D677" t="str">
            <v>RNGA</v>
          </cell>
          <cell r="E677">
            <v>0.13012770666366708</v>
          </cell>
          <cell r="F677">
            <v>6.1081476645929493E-2</v>
          </cell>
          <cell r="G677">
            <v>0.25645568180765832</v>
          </cell>
          <cell r="H677">
            <v>0.83569915945617734</v>
          </cell>
          <cell r="I677">
            <v>0.8741554464933422</v>
          </cell>
          <cell r="J677">
            <v>1.1263288170117864</v>
          </cell>
          <cell r="K677">
            <v>0.92208437135471888</v>
          </cell>
          <cell r="L677">
            <v>0.99331390603938319</v>
          </cell>
          <cell r="M677">
            <v>0.95018217861494947</v>
          </cell>
          <cell r="N677">
            <v>0.93186862418823924</v>
          </cell>
          <cell r="O677">
            <v>0.99876965997463385</v>
          </cell>
          <cell r="P677">
            <v>1.486261821435207</v>
          </cell>
        </row>
        <row r="678">
          <cell r="B678" t="str">
            <v>RHEM-CHPNGA</v>
          </cell>
          <cell r="C678" t="str">
            <v>VAR_ncap</v>
          </cell>
          <cell r="D678" t="str">
            <v>-</v>
          </cell>
          <cell r="F678">
            <v>1.9923909804512299E-7</v>
          </cell>
          <cell r="G678">
            <v>1.25765807466827E-4</v>
          </cell>
          <cell r="H678">
            <v>1.2976805059710699E-2</v>
          </cell>
          <cell r="I678">
            <v>9.3920668836183405E-4</v>
          </cell>
          <cell r="J678">
            <v>8.9398902937793106E-3</v>
          </cell>
          <cell r="K678">
            <v>2.0352039060522499E-3</v>
          </cell>
          <cell r="L678">
            <v>1.0580633466839E-2</v>
          </cell>
          <cell r="M678">
            <v>9.8973727398518705E-4</v>
          </cell>
          <cell r="N678">
            <v>7.4707005074618202E-3</v>
          </cell>
          <cell r="O678">
            <v>3.6701805433060198E-3</v>
          </cell>
          <cell r="P678">
            <v>2.1523145624611099E-2</v>
          </cell>
        </row>
        <row r="679">
          <cell r="B679" t="str">
            <v>RHEM-CHPNGA</v>
          </cell>
          <cell r="C679" t="str">
            <v>VAR_cap</v>
          </cell>
          <cell r="D679" t="str">
            <v>-</v>
          </cell>
          <cell r="E679">
            <v>8.6532654191119017E-3</v>
          </cell>
          <cell r="F679">
            <v>5.3828746119967954E-3</v>
          </cell>
          <cell r="G679">
            <v>5.508390554380722E-3</v>
          </cell>
          <cell r="H679">
            <v>1.8484698986390762E-2</v>
          </cell>
          <cell r="I679">
            <v>1.942225481127919E-2</v>
          </cell>
          <cell r="J679">
            <v>2.5212778810950021E-2</v>
          </cell>
          <cell r="K679">
            <v>2.0798180144045813E-2</v>
          </cell>
          <cell r="L679">
            <v>2.2493318105722509E-2</v>
          </cell>
          <cell r="M679">
            <v>2.1644049253817611E-2</v>
          </cell>
          <cell r="N679">
            <v>2.1074209516152558E-2</v>
          </cell>
          <cell r="O679">
            <v>2.2709275570218946E-2</v>
          </cell>
          <cell r="P679">
            <v>3.3650950348690797E-2</v>
          </cell>
        </row>
        <row r="680">
          <cell r="B680" t="str">
            <v>D-DH2</v>
          </cell>
          <cell r="C680" t="str">
            <v>VAR_fout</v>
          </cell>
          <cell r="D680" t="str">
            <v>H2</v>
          </cell>
          <cell r="H680">
            <v>3.1179312539992883E-5</v>
          </cell>
          <cell r="I680">
            <v>6.8717311919146238E-4</v>
          </cell>
          <cell r="J680">
            <v>2.2630424882117547E-3</v>
          </cell>
          <cell r="K680">
            <v>2.8270001954214296E-3</v>
          </cell>
          <cell r="L680">
            <v>2.9251920275723711E-3</v>
          </cell>
          <cell r="M680">
            <v>2.9270820667512978E-3</v>
          </cell>
          <cell r="N680">
            <v>2.9380266106351191E-3</v>
          </cell>
          <cell r="O680">
            <v>2.2518379438554617E-3</v>
          </cell>
          <cell r="P680">
            <v>4.1714848083627349E-3</v>
          </cell>
        </row>
        <row r="681">
          <cell r="B681" t="str">
            <v>D-DH2</v>
          </cell>
          <cell r="C681" t="str">
            <v>VAR_fin</v>
          </cell>
          <cell r="D681" t="str">
            <v>H2_E</v>
          </cell>
          <cell r="H681">
            <v>3.1494255090901886E-5</v>
          </cell>
          <cell r="I681">
            <v>6.9411426180955853E-4</v>
          </cell>
          <cell r="J681">
            <v>2.2859015032441958E-3</v>
          </cell>
          <cell r="K681">
            <v>2.8555557529509382E-3</v>
          </cell>
          <cell r="L681">
            <v>2.9547394217902716E-3</v>
          </cell>
          <cell r="M681">
            <v>2.9566485522740395E-3</v>
          </cell>
          <cell r="N681">
            <v>2.9677036471061811E-3</v>
          </cell>
          <cell r="O681">
            <v>2.2745837816721863E-3</v>
          </cell>
          <cell r="P681">
            <v>4.2136210185482166E-3</v>
          </cell>
        </row>
        <row r="682">
          <cell r="B682" t="str">
            <v>D-DH2</v>
          </cell>
          <cell r="C682" t="str">
            <v>VAR_ncap</v>
          </cell>
          <cell r="D682" t="str">
            <v>-</v>
          </cell>
          <cell r="H682">
            <v>7.8151469869648999E-5</v>
          </cell>
          <cell r="I682">
            <v>1.26632156967937E-4</v>
          </cell>
          <cell r="J682">
            <v>4.87287386748991E-4</v>
          </cell>
          <cell r="K682">
            <v>6.9702209273995205E-5</v>
          </cell>
          <cell r="L682">
            <v>3.3206326429350701E-4</v>
          </cell>
          <cell r="M682">
            <v>1.6074795076509701E-5</v>
          </cell>
          <cell r="N682">
            <v>2.46692231770276E-4</v>
          </cell>
          <cell r="O682">
            <v>3.9358811221958597E-5</v>
          </cell>
          <cell r="P682">
            <v>1.3174297226190099E-3</v>
          </cell>
        </row>
        <row r="683">
          <cell r="B683" t="str">
            <v>D-DH2</v>
          </cell>
          <cell r="C683" t="str">
            <v>VAR_cap</v>
          </cell>
          <cell r="D683" t="str">
            <v>-</v>
          </cell>
          <cell r="H683">
            <v>7.8151469869648999E-5</v>
          </cell>
          <cell r="I683">
            <v>2.0478362683758601E-4</v>
          </cell>
          <cell r="J683">
            <v>6.9207101358657603E-4</v>
          </cell>
          <cell r="K683">
            <v>7.6177322286057102E-4</v>
          </cell>
          <cell r="L683">
            <v>1.09383648715408E-3</v>
          </cell>
          <cell r="M683">
            <v>1.1099112822305899E-3</v>
          </cell>
          <cell r="N683">
            <v>1.3566035140008599E-3</v>
          </cell>
          <cell r="O683">
            <v>1.3711872393536201E-3</v>
          </cell>
          <cell r="P683">
            <v>2.6352405779721802E-3</v>
          </cell>
        </row>
        <row r="684">
          <cell r="B684" t="str">
            <v>D-SBIO</v>
          </cell>
          <cell r="C684" t="str">
            <v>VAR_fout</v>
          </cell>
          <cell r="D684" t="str">
            <v>SBIO</v>
          </cell>
          <cell r="E684">
            <v>4.0476996789815525</v>
          </cell>
          <cell r="F684">
            <v>4.5837761347812247</v>
          </cell>
          <cell r="G684">
            <v>4.6651361053264093</v>
          </cell>
          <cell r="H684">
            <v>4.6546537123453113</v>
          </cell>
          <cell r="I684">
            <v>4.7683294150229916</v>
          </cell>
          <cell r="J684">
            <v>4.8659240957093406</v>
          </cell>
          <cell r="K684">
            <v>4.9364280181391917</v>
          </cell>
          <cell r="L684">
            <v>5.0595614308512822</v>
          </cell>
          <cell r="M684">
            <v>5.0600693363019698</v>
          </cell>
          <cell r="N684">
            <v>5.0616453655446847</v>
          </cell>
          <cell r="O684">
            <v>6.4034914505805451</v>
          </cell>
          <cell r="P684">
            <v>6.458795352055291</v>
          </cell>
        </row>
        <row r="685">
          <cell r="B685" t="str">
            <v>D-SBIO</v>
          </cell>
          <cell r="C685" t="str">
            <v>VAR_fin</v>
          </cell>
          <cell r="D685" t="str">
            <v>BIO</v>
          </cell>
          <cell r="E685">
            <v>4.0476996789815525</v>
          </cell>
          <cell r="F685">
            <v>4.5837761347812247</v>
          </cell>
          <cell r="G685">
            <v>4.6651361053264093</v>
          </cell>
          <cell r="H685">
            <v>4.6546537123453113</v>
          </cell>
          <cell r="I685">
            <v>4.7683294150229916</v>
          </cell>
          <cell r="J685">
            <v>4.8659240957093406</v>
          </cell>
          <cell r="K685">
            <v>4.9364280181391917</v>
          </cell>
          <cell r="L685">
            <v>5.0595614308512822</v>
          </cell>
          <cell r="M685">
            <v>5.0600693363019698</v>
          </cell>
          <cell r="N685">
            <v>5.0616453655446847</v>
          </cell>
          <cell r="O685">
            <v>6.4034914505805451</v>
          </cell>
          <cell r="P685">
            <v>6.458795352055291</v>
          </cell>
        </row>
        <row r="686">
          <cell r="B686" t="str">
            <v>SCOM-CHPBIO</v>
          </cell>
          <cell r="C686" t="str">
            <v>VAR_fout</v>
          </cell>
          <cell r="D686" t="str">
            <v>SCOM_LTH_CHPBIO</v>
          </cell>
          <cell r="E686">
            <v>1.4243178613244756</v>
          </cell>
          <cell r="F686">
            <v>1.5785136875802905</v>
          </cell>
          <cell r="G686">
            <v>1.4831003248903047</v>
          </cell>
          <cell r="H686">
            <v>1.3240757995279875</v>
          </cell>
          <cell r="I686">
            <v>1.1650542530328973</v>
          </cell>
          <cell r="J686">
            <v>1.0060334228751433</v>
          </cell>
          <cell r="K686">
            <v>1.0060370802928589</v>
          </cell>
          <cell r="L686">
            <v>1.0060441061170002</v>
          </cell>
          <cell r="M686">
            <v>1.0060502749650582</v>
          </cell>
          <cell r="N686">
            <v>1.0060688087520979</v>
          </cell>
          <cell r="O686">
            <v>1.0061391803348261</v>
          </cell>
          <cell r="P686">
            <v>1.0086105149209004</v>
          </cell>
        </row>
        <row r="687">
          <cell r="B687" t="str">
            <v>SCOM-CHPBIO</v>
          </cell>
          <cell r="C687" t="str">
            <v>VAR_fout</v>
          </cell>
          <cell r="D687" t="str">
            <v>SCOM_KEV_BIO_ELC_CHP</v>
          </cell>
          <cell r="E687">
            <v>0.95937100385894691</v>
          </cell>
          <cell r="F687">
            <v>1.1060767422175997</v>
          </cell>
          <cell r="G687">
            <v>1.1060768081154986</v>
          </cell>
          <cell r="H687">
            <v>1.106075055979846</v>
          </cell>
          <cell r="I687">
            <v>1.1060756536020389</v>
          </cell>
          <cell r="J687">
            <v>1.1060772277277235</v>
          </cell>
          <cell r="K687">
            <v>1.1060812488530223</v>
          </cell>
          <cell r="L687">
            <v>1.1060889733519415</v>
          </cell>
          <cell r="M687">
            <v>1.1060957556538047</v>
          </cell>
          <cell r="N687">
            <v>1.1061161325113948</v>
          </cell>
          <cell r="O687">
            <v>1.106193502113006</v>
          </cell>
          <cell r="P687">
            <v>1.1089105956464786</v>
          </cell>
        </row>
        <row r="688">
          <cell r="B688" t="str">
            <v>SCOM-CHPBIO</v>
          </cell>
          <cell r="C688" t="str">
            <v>VAR_fin</v>
          </cell>
          <cell r="D688" t="str">
            <v>SBIO</v>
          </cell>
          <cell r="E688">
            <v>2.6454137811338763</v>
          </cell>
          <cell r="F688">
            <v>3.0465475126718968</v>
          </cell>
          <cell r="G688">
            <v>3.0446523009850082</v>
          </cell>
          <cell r="H688">
            <v>3.0354682953872643</v>
          </cell>
          <cell r="I688">
            <v>2.9930715471075988</v>
          </cell>
          <cell r="J688">
            <v>2.954370486586281</v>
          </cell>
          <cell r="K688">
            <v>2.921522482636695</v>
          </cell>
          <cell r="L688">
            <v>2.8810949601914473</v>
          </cell>
          <cell r="M688">
            <v>2.8809685629733126</v>
          </cell>
          <cell r="N688">
            <v>2.8849711455568987</v>
          </cell>
          <cell r="O688">
            <v>2.8915355046099425</v>
          </cell>
          <cell r="P688">
            <v>2.9166887128469656</v>
          </cell>
        </row>
        <row r="689">
          <cell r="B689" t="str">
            <v>SCOM-CHPBIO</v>
          </cell>
          <cell r="C689" t="str">
            <v>VAR_ncap</v>
          </cell>
          <cell r="D689" t="str">
            <v>-</v>
          </cell>
          <cell r="F689">
            <v>2.619934429773E-2</v>
          </cell>
          <cell r="G689">
            <v>6.57221508113345E-3</v>
          </cell>
          <cell r="H689">
            <v>1.22240264145306E-2</v>
          </cell>
          <cell r="I689">
            <v>4.4082651355316201E-2</v>
          </cell>
          <cell r="J689">
            <v>2.9395462974683598E-2</v>
          </cell>
          <cell r="K689">
            <v>1.1278302880136501E-2</v>
          </cell>
          <cell r="L689">
            <v>4.4085003977681697E-2</v>
          </cell>
          <cell r="M689">
            <v>2.6372653594092299E-2</v>
          </cell>
          <cell r="N689">
            <v>1.43032426158974E-2</v>
          </cell>
          <cell r="O689">
            <v>4.4642835197325301E-2</v>
          </cell>
          <cell r="P689">
            <v>2.6030976699169001E-2</v>
          </cell>
        </row>
        <row r="690">
          <cell r="B690" t="str">
            <v>SCOM-CHPBIO</v>
          </cell>
          <cell r="C690" t="str">
            <v>VAR_cap</v>
          </cell>
          <cell r="D690" t="str">
            <v>-</v>
          </cell>
          <cell r="E690">
            <v>7.3512247175521392E-2</v>
          </cell>
          <cell r="F690">
            <v>8.47549906668464E-2</v>
          </cell>
          <cell r="G690">
            <v>8.4755147682263082E-2</v>
          </cell>
          <cell r="H690">
            <v>8.4756134995135138E-2</v>
          </cell>
          <cell r="I690">
            <v>8.475609873178612E-2</v>
          </cell>
          <cell r="J690">
            <v>8.4755438771145469E-2</v>
          </cell>
          <cell r="K690">
            <v>8.4755696946981401E-2</v>
          </cell>
          <cell r="L690">
            <v>8.4757528248434841E-2</v>
          </cell>
          <cell r="M690">
            <v>8.4756963187437154E-2</v>
          </cell>
          <cell r="N690">
            <v>8.4759631198646754E-2</v>
          </cell>
          <cell r="O690">
            <v>8.4764918320381716E-2</v>
          </cell>
          <cell r="P690">
            <v>8.4975517500164355E-2</v>
          </cell>
        </row>
        <row r="691">
          <cell r="B691" t="str">
            <v>SCOM-CHPHFC</v>
          </cell>
          <cell r="C691" t="str">
            <v>VAR_fout</v>
          </cell>
          <cell r="D691" t="str">
            <v>SCOM_KEV_HFC_ELC_CHP</v>
          </cell>
          <cell r="H691">
            <v>2.5950002009762466E-3</v>
          </cell>
          <cell r="I691">
            <v>6.3605671797274613E-3</v>
          </cell>
          <cell r="J691">
            <v>7.2076310884558285E-3</v>
          </cell>
          <cell r="K691">
            <v>8.3713803334808951E-3</v>
          </cell>
          <cell r="L691">
            <v>2.0973390408922463E-2</v>
          </cell>
          <cell r="M691">
            <v>1.9676196181130545E-2</v>
          </cell>
          <cell r="N691">
            <v>4.7126709212629216E-2</v>
          </cell>
          <cell r="O691">
            <v>3.4853628798887357E-2</v>
          </cell>
          <cell r="P691">
            <v>6.6528556315239282E-2</v>
          </cell>
        </row>
        <row r="692">
          <cell r="B692" t="str">
            <v>SCOM-CHPHFC</v>
          </cell>
          <cell r="C692" t="str">
            <v>VAR_fout</v>
          </cell>
          <cell r="D692" t="str">
            <v>SCOM_LTH_CHPHFC</v>
          </cell>
          <cell r="H692">
            <v>1.9530790986294888E-3</v>
          </cell>
          <cell r="I692">
            <v>4.3959826385426334E-3</v>
          </cell>
          <cell r="J692">
            <v>4.5381380927314533E-3</v>
          </cell>
          <cell r="K692">
            <v>5.0012594262824695E-3</v>
          </cell>
          <cell r="L692">
            <v>1.1854525013738773E-2</v>
          </cell>
          <cell r="M692">
            <v>1.1121328276291177E-2</v>
          </cell>
          <cell r="N692">
            <v>2.6636835641920903E-2</v>
          </cell>
          <cell r="O692">
            <v>1.9699877147197224E-2</v>
          </cell>
          <cell r="P692">
            <v>3.7603097047743964E-2</v>
          </cell>
        </row>
        <row r="693">
          <cell r="B693" t="str">
            <v>SCOM-CHPHFC</v>
          </cell>
          <cell r="C693" t="str">
            <v>VAR_fin</v>
          </cell>
          <cell r="D693" t="str">
            <v>RSH2</v>
          </cell>
          <cell r="H693">
            <v>5.4631583178447228E-3</v>
          </cell>
          <cell r="I693">
            <v>1.2533137299955586E-2</v>
          </cell>
          <cell r="J693">
            <v>1.3347464978621916E-2</v>
          </cell>
          <cell r="K693">
            <v>1.501592884929308E-2</v>
          </cell>
          <cell r="L693">
            <v>3.6475461580734711E-2</v>
          </cell>
          <cell r="M693">
            <v>3.4219471619357476E-2</v>
          </cell>
          <cell r="N693">
            <v>8.1959494282833431E-2</v>
          </cell>
          <cell r="O693">
            <v>6.0615006606760641E-2</v>
          </cell>
          <cell r="P693">
            <v>0.11570183706998136</v>
          </cell>
        </row>
        <row r="694">
          <cell r="B694" t="str">
            <v>SCOM-CHPHFC</v>
          </cell>
          <cell r="C694" t="str">
            <v>VAR_ncap</v>
          </cell>
          <cell r="D694" t="str">
            <v>-</v>
          </cell>
          <cell r="H694">
            <v>1.7070322825577799E-4</v>
          </cell>
          <cell r="I694">
            <v>2.53003745994474E-4</v>
          </cell>
          <cell r="J694">
            <v>7.2902424347223905E-5</v>
          </cell>
          <cell r="K694">
            <v>1.7517236584349899E-4</v>
          </cell>
          <cell r="L694">
            <v>1.2164762581292901E-3</v>
          </cell>
          <cell r="M694">
            <v>6.0906272178860199E-6</v>
          </cell>
          <cell r="N694">
            <v>2.0667067197635302E-3</v>
          </cell>
          <cell r="O694">
            <v>1.5149710140439199E-4</v>
          </cell>
          <cell r="P694">
            <v>2.47182107057233E-3</v>
          </cell>
        </row>
        <row r="695">
          <cell r="B695" t="str">
            <v>SCOM-CHPHFC</v>
          </cell>
          <cell r="C695" t="str">
            <v>VAR_cap</v>
          </cell>
          <cell r="D695" t="str">
            <v>-</v>
          </cell>
          <cell r="H695">
            <v>1.7070322825577799E-4</v>
          </cell>
          <cell r="I695">
            <v>4.2363715758174576E-4</v>
          </cell>
          <cell r="J695">
            <v>4.6386734316988153E-4</v>
          </cell>
          <cell r="K695">
            <v>5.0082044673942249E-4</v>
          </cell>
          <cell r="L695">
            <v>1.4638168656213085E-3</v>
          </cell>
          <cell r="M695">
            <v>1.3844947103183439E-3</v>
          </cell>
          <cell r="N695">
            <v>3.2881813993785739E-3</v>
          </cell>
          <cell r="O695">
            <v>2.4364196493624497E-3</v>
          </cell>
          <cell r="P695">
            <v>4.6887186751881854E-3</v>
          </cell>
        </row>
        <row r="696">
          <cell r="B696" t="str">
            <v>RHES-EBAT</v>
          </cell>
          <cell r="C696" t="str">
            <v>VAR_fout</v>
          </cell>
          <cell r="D696" t="str">
            <v>RHES_ELC</v>
          </cell>
          <cell r="E696">
            <v>2.2120344177627245E-3</v>
          </cell>
          <cell r="F696">
            <v>2.2034938550731728E-3</v>
          </cell>
          <cell r="G696">
            <v>2.206088752533389E-3</v>
          </cell>
          <cell r="H696">
            <v>4.0543711178787807E-2</v>
          </cell>
          <cell r="I696">
            <v>5.3578374700555285E-2</v>
          </cell>
          <cell r="J696">
            <v>5.6225327735204861E-2</v>
          </cell>
          <cell r="K696">
            <v>6.1265167137755705E-2</v>
          </cell>
          <cell r="L696">
            <v>6.7066850228545069E-2</v>
          </cell>
          <cell r="M696">
            <v>7.0913813726591307E-2</v>
          </cell>
          <cell r="N696">
            <v>7.4057894907859828E-2</v>
          </cell>
          <cell r="O696">
            <v>7.6673357205559942E-2</v>
          </cell>
          <cell r="P696">
            <v>7.9533769698338669E-2</v>
          </cell>
        </row>
        <row r="697">
          <cell r="B697" t="str">
            <v>RHES-EBAT</v>
          </cell>
          <cell r="C697" t="str">
            <v>VAR_fout</v>
          </cell>
          <cell r="D697" t="str">
            <v>AUX_RHES-EBAT_OUT</v>
          </cell>
          <cell r="E697">
            <v>2.2120344177627271E-3</v>
          </cell>
          <cell r="F697">
            <v>2.203493855073175E-3</v>
          </cell>
          <cell r="G697">
            <v>2.2060887525333908E-3</v>
          </cell>
          <cell r="H697">
            <v>4.0543711178787849E-2</v>
          </cell>
          <cell r="I697">
            <v>5.3578374700555362E-2</v>
          </cell>
          <cell r="J697">
            <v>5.6225327735204937E-2</v>
          </cell>
          <cell r="K697">
            <v>6.1265167137755761E-2</v>
          </cell>
          <cell r="L697">
            <v>6.7066850228545138E-2</v>
          </cell>
          <cell r="M697">
            <v>7.0913813726591363E-2</v>
          </cell>
          <cell r="N697">
            <v>7.4057894907859884E-2</v>
          </cell>
          <cell r="O697">
            <v>7.6673357205560011E-2</v>
          </cell>
          <cell r="P697">
            <v>7.9533769698338766E-2</v>
          </cell>
        </row>
        <row r="698">
          <cell r="B698" t="str">
            <v>RHES-EBAT</v>
          </cell>
          <cell r="C698" t="str">
            <v>VAR_fin</v>
          </cell>
          <cell r="D698" t="str">
            <v>RHES_ELC</v>
          </cell>
          <cell r="E698">
            <v>2.4475287271737592E-3</v>
          </cell>
          <cell r="F698">
            <v>2.4383500331955185E-3</v>
          </cell>
          <cell r="G698">
            <v>2.4401298757073283E-3</v>
          </cell>
          <cell r="H698">
            <v>4.4836459213475725E-2</v>
          </cell>
          <cell r="I698">
            <v>5.9251070130877839E-2</v>
          </cell>
          <cell r="J698">
            <v>6.2177960289623094E-2</v>
          </cell>
          <cell r="K698">
            <v>6.7751378364738338E-2</v>
          </cell>
          <cell r="L698">
            <v>7.4168426769326667E-2</v>
          </cell>
          <cell r="M698">
            <v>7.8421556169134404E-2</v>
          </cell>
          <cell r="N698">
            <v>8.1901530804971728E-2</v>
          </cell>
          <cell r="O698">
            <v>8.4791770298234717E-2</v>
          </cell>
          <cell r="P698">
            <v>8.7961083943079915E-2</v>
          </cell>
        </row>
        <row r="699">
          <cell r="B699" t="str">
            <v>RHES-EBAT</v>
          </cell>
          <cell r="C699" t="str">
            <v>VAR_fin</v>
          </cell>
          <cell r="D699" t="str">
            <v>AUX_RHES-EBAT_IN</v>
          </cell>
          <cell r="E699">
            <v>2.4475287271737592E-3</v>
          </cell>
          <cell r="F699">
            <v>2.4383500331955185E-3</v>
          </cell>
          <cell r="G699">
            <v>2.4401298757073283E-3</v>
          </cell>
          <cell r="H699">
            <v>4.4836459213475725E-2</v>
          </cell>
          <cell r="I699">
            <v>5.9251070130877839E-2</v>
          </cell>
          <cell r="J699">
            <v>6.2177960289623094E-2</v>
          </cell>
          <cell r="K699">
            <v>6.7751378364738338E-2</v>
          </cell>
          <cell r="L699">
            <v>7.4168426769326667E-2</v>
          </cell>
          <cell r="M699">
            <v>7.8421556169134404E-2</v>
          </cell>
          <cell r="N699">
            <v>8.1901530804971728E-2</v>
          </cell>
          <cell r="O699">
            <v>8.4791770298234717E-2</v>
          </cell>
          <cell r="P699">
            <v>8.7961083943079915E-2</v>
          </cell>
        </row>
        <row r="700">
          <cell r="B700" t="str">
            <v>RHES-EBAT</v>
          </cell>
          <cell r="C700" t="str">
            <v>VAR_ncap</v>
          </cell>
          <cell r="D700" t="str">
            <v>-</v>
          </cell>
          <cell r="E700">
            <v>9.0029547979647204E-4</v>
          </cell>
          <cell r="F700">
            <v>1.44721424200718E-6</v>
          </cell>
          <cell r="G700">
            <v>4.0510941209112896E-6</v>
          </cell>
          <cell r="H700">
            <v>2.01558713437585E-2</v>
          </cell>
          <cell r="I700">
            <v>1.8494306976406299E-3</v>
          </cell>
          <cell r="J700">
            <v>1.6978370652388199E-2</v>
          </cell>
          <cell r="K700">
            <v>7.30969476848392E-3</v>
          </cell>
          <cell r="L700">
            <v>1.4375919262819999E-2</v>
          </cell>
          <cell r="M700">
            <v>1.13935646263435E-2</v>
          </cell>
          <cell r="N700">
            <v>1.1582874306759101E-2</v>
          </cell>
          <cell r="O700">
            <v>1.7813440999718402E-2</v>
          </cell>
          <cell r="P700">
            <v>6.9509240551270902E-3</v>
          </cell>
        </row>
        <row r="701">
          <cell r="B701" t="str">
            <v>RHES-EBAT</v>
          </cell>
          <cell r="C701" t="str">
            <v>VAR_cap</v>
          </cell>
          <cell r="D701" t="str">
            <v>-</v>
          </cell>
          <cell r="E701">
            <v>9.0295054493233983E-4</v>
          </cell>
          <cell r="F701">
            <v>9.0385835074747491E-4</v>
          </cell>
          <cell r="G701">
            <v>9.0672759832230237E-4</v>
          </cell>
          <cell r="H701">
            <v>2.0817922281576261E-2</v>
          </cell>
          <cell r="I701">
            <v>2.2006588640610791E-2</v>
          </cell>
          <cell r="J701">
            <v>2.3059571638831929E-2</v>
          </cell>
          <cell r="K701">
            <v>2.5245987621334242E-2</v>
          </cell>
          <cell r="L701">
            <v>2.7483227265032769E-2</v>
          </cell>
          <cell r="M701">
            <v>2.9056087176875835E-2</v>
          </cell>
          <cell r="N701">
            <v>3.0339358889613911E-2</v>
          </cell>
          <cell r="O701">
            <v>3.1412370260917116E-2</v>
          </cell>
          <cell r="P701">
            <v>3.2577550905236223E-2</v>
          </cell>
        </row>
        <row r="702">
          <cell r="B702" t="str">
            <v>D-INGA</v>
          </cell>
          <cell r="C702" t="str">
            <v>VAR_fout</v>
          </cell>
          <cell r="D702" t="str">
            <v>CO2</v>
          </cell>
          <cell r="E702">
            <v>2102.4653225965299</v>
          </cell>
          <cell r="F702">
            <v>1714.12404838005</v>
          </cell>
          <cell r="G702">
            <v>1772.35248424058</v>
          </cell>
          <cell r="H702">
            <v>1621.55635230135</v>
          </cell>
          <cell r="I702">
            <v>1411.78665662969</v>
          </cell>
          <cell r="J702">
            <v>1244.6240231427</v>
          </cell>
          <cell r="K702">
            <v>1148.9234776430801</v>
          </cell>
          <cell r="L702">
            <v>1041.7779028223799</v>
          </cell>
          <cell r="M702">
            <v>847.49604365772598</v>
          </cell>
          <cell r="N702">
            <v>696.24278115835</v>
          </cell>
          <cell r="O702">
            <v>654.76307535868796</v>
          </cell>
          <cell r="P702">
            <v>567.86303559257999</v>
          </cell>
        </row>
        <row r="703">
          <cell r="B703" t="str">
            <v>D-INGA</v>
          </cell>
          <cell r="C703" t="str">
            <v>VAR_fout</v>
          </cell>
          <cell r="D703" t="str">
            <v>IH2</v>
          </cell>
          <cell r="H703">
            <v>5.9297790672975335E-3</v>
          </cell>
          <cell r="I703">
            <v>1.9782655103360129E-2</v>
          </cell>
          <cell r="J703">
            <v>3.0088826779340522E-2</v>
          </cell>
          <cell r="K703">
            <v>2.8424688420491659E-2</v>
          </cell>
          <cell r="L703">
            <v>0.10709165882237291</v>
          </cell>
          <cell r="M703">
            <v>0.12355506331308483</v>
          </cell>
          <cell r="N703">
            <v>0.19771849902026947</v>
          </cell>
          <cell r="O703">
            <v>0.19432018196527734</v>
          </cell>
          <cell r="P703">
            <v>0.2013244474215119</v>
          </cell>
        </row>
        <row r="704">
          <cell r="B704" t="str">
            <v>D-INGA</v>
          </cell>
          <cell r="C704" t="str">
            <v>VAR_fout</v>
          </cell>
          <cell r="D704" t="str">
            <v>INGA</v>
          </cell>
          <cell r="E704">
            <v>37.483032675732296</v>
          </cell>
          <cell r="F704">
            <v>30.295715474622728</v>
          </cell>
          <cell r="G704">
            <v>34.035898099936482</v>
          </cell>
          <cell r="H704">
            <v>31.371113287900876</v>
          </cell>
          <cell r="I704">
            <v>27.663600481464176</v>
          </cell>
          <cell r="J704">
            <v>24.709128311587449</v>
          </cell>
          <cell r="K704">
            <v>23.017732262757296</v>
          </cell>
          <cell r="L704">
            <v>21.123783650613245</v>
          </cell>
          <cell r="M704">
            <v>17.689995405184458</v>
          </cell>
          <cell r="N704">
            <v>15.016517752559263</v>
          </cell>
          <cell r="O704">
            <v>14.283427322937094</v>
          </cell>
          <cell r="P704">
            <v>12.747600857348445</v>
          </cell>
        </row>
        <row r="705">
          <cell r="B705" t="str">
            <v>D-INGA</v>
          </cell>
          <cell r="C705" t="str">
            <v>VAR_fin</v>
          </cell>
          <cell r="D705" t="str">
            <v>NGA</v>
          </cell>
          <cell r="E705">
            <v>37.27775394674704</v>
          </cell>
          <cell r="F705">
            <v>30.392270361348483</v>
          </cell>
          <cell r="G705">
            <v>31.424689436889743</v>
          </cell>
          <cell r="H705">
            <v>28.750999154279263</v>
          </cell>
          <cell r="I705">
            <v>25.031678309037012</v>
          </cell>
          <cell r="J705">
            <v>22.067801828771248</v>
          </cell>
          <cell r="K705">
            <v>20.370983646153991</v>
          </cell>
          <cell r="L705">
            <v>18.471239411744396</v>
          </cell>
          <cell r="M705">
            <v>15.026525596768193</v>
          </cell>
          <cell r="N705">
            <v>12.344730162382088</v>
          </cell>
          <cell r="O705">
            <v>11.609274385792338</v>
          </cell>
          <cell r="P705">
            <v>10.068493538875529</v>
          </cell>
        </row>
        <row r="706">
          <cell r="B706" t="str">
            <v>D-INGA</v>
          </cell>
          <cell r="C706" t="str">
            <v>VAR_fin</v>
          </cell>
          <cell r="D706" t="str">
            <v>BNGA</v>
          </cell>
          <cell r="E706">
            <v>0.32502275939113018</v>
          </cell>
          <cell r="F706">
            <v>2.5046003169536263E-4</v>
          </cell>
          <cell r="G706">
            <v>2.7199404098140931</v>
          </cell>
          <cell r="H706">
            <v>2.720381351040059</v>
          </cell>
          <cell r="I706">
            <v>2.7203862777364072</v>
          </cell>
          <cell r="J706">
            <v>2.7203893823932841</v>
          </cell>
          <cell r="K706">
            <v>2.7203959641723325</v>
          </cell>
          <cell r="L706">
            <v>2.7204076647276065</v>
          </cell>
          <cell r="M706">
            <v>2.7204050308267731</v>
          </cell>
          <cell r="N706">
            <v>2.7204148003612283</v>
          </cell>
          <cell r="O706">
            <v>2.7204286750978035</v>
          </cell>
          <cell r="P706">
            <v>2.7205525574881708</v>
          </cell>
        </row>
        <row r="707">
          <cell r="B707" t="str">
            <v>D-INGA</v>
          </cell>
          <cell r="C707" t="str">
            <v>VAR_fin</v>
          </cell>
          <cell r="D707" t="str">
            <v>H2</v>
          </cell>
          <cell r="H707">
            <v>5.9295101152741234E-3</v>
          </cell>
          <cell r="I707">
            <v>1.977964683821521E-2</v>
          </cell>
          <cell r="J707">
            <v>3.0081908664136622E-2</v>
          </cell>
          <cell r="K707">
            <v>2.8417770305286933E-2</v>
          </cell>
          <cell r="L707">
            <v>0.10707683428979482</v>
          </cell>
          <cell r="M707">
            <v>0.12354814523314298</v>
          </cell>
          <cell r="N707">
            <v>0.1977086159985505</v>
          </cell>
          <cell r="O707">
            <v>0.19431625777618486</v>
          </cell>
          <cell r="P707">
            <v>0.20129479835635378</v>
          </cell>
        </row>
        <row r="708">
          <cell r="B708" t="str">
            <v>D-INGA</v>
          </cell>
          <cell r="C708" t="str">
            <v>VAR_ncap</v>
          </cell>
          <cell r="D708" t="str">
            <v>-</v>
          </cell>
          <cell r="E708">
            <v>1.40836479383304E-6</v>
          </cell>
          <cell r="F708">
            <v>9.4482867555421597E-7</v>
          </cell>
          <cell r="G708">
            <v>1.3725989564850401E-6</v>
          </cell>
          <cell r="H708">
            <v>1.7094504050648599E-6</v>
          </cell>
          <cell r="I708">
            <v>2.7601094328292198E-6</v>
          </cell>
          <cell r="J708">
            <v>3.9214331419376596E-6</v>
          </cell>
          <cell r="K708">
            <v>7.2826504662311996E-6</v>
          </cell>
          <cell r="L708">
            <v>0.14288005974853901</v>
          </cell>
          <cell r="M708">
            <v>0.485719807796963</v>
          </cell>
          <cell r="N708">
            <v>1.6362989597146999E-4</v>
          </cell>
          <cell r="O708">
            <v>5.6799469038918798E-5</v>
          </cell>
          <cell r="P708">
            <v>2.5271785256110999E-4</v>
          </cell>
        </row>
        <row r="709">
          <cell r="B709" t="str">
            <v>D-INGA</v>
          </cell>
          <cell r="C709" t="str">
            <v>VAR_cap</v>
          </cell>
          <cell r="D709" t="str">
            <v>-</v>
          </cell>
          <cell r="E709">
            <v>1.9844847786308939</v>
          </cell>
          <cell r="F709">
            <v>1.9844857234595694</v>
          </cell>
          <cell r="G709">
            <v>1.9844870960585259</v>
          </cell>
          <cell r="H709">
            <v>1.9844888055089309</v>
          </cell>
          <cell r="I709">
            <v>1.9844915656183637</v>
          </cell>
          <cell r="J709">
            <v>1.9844954870515057</v>
          </cell>
          <cell r="K709">
            <v>1.9845027697019719</v>
          </cell>
          <cell r="L709">
            <v>1.0363137143924579</v>
          </cell>
          <cell r="M709">
            <v>0.73546731618005401</v>
          </cell>
          <cell r="N709">
            <v>0.62878139299859004</v>
          </cell>
          <cell r="O709">
            <v>0.62883567175214405</v>
          </cell>
          <cell r="P709">
            <v>0.62908697895611398</v>
          </cell>
        </row>
        <row r="710">
          <cell r="B710" t="str">
            <v>EWIND</v>
          </cell>
          <cell r="C710" t="str">
            <v>VAR_fout</v>
          </cell>
          <cell r="D710" t="str">
            <v>ELC35</v>
          </cell>
          <cell r="E710">
            <v>0.52400000000000047</v>
          </cell>
          <cell r="F710">
            <v>0.54529253951290813</v>
          </cell>
          <cell r="G710">
            <v>0.50316513784645689</v>
          </cell>
          <cell r="H710">
            <v>0.59978404924929174</v>
          </cell>
          <cell r="I710">
            <v>0.60169161750659117</v>
          </cell>
          <cell r="J710">
            <v>0.60205637991610161</v>
          </cell>
          <cell r="K710">
            <v>0.6243168492745319</v>
          </cell>
          <cell r="L710">
            <v>0.62436437825568736</v>
          </cell>
          <cell r="M710">
            <v>0.62729170189907602</v>
          </cell>
          <cell r="N710">
            <v>0.62881536948433847</v>
          </cell>
          <cell r="O710">
            <v>0.62893161462313996</v>
          </cell>
          <cell r="P710">
            <v>0.62947627192578748</v>
          </cell>
        </row>
        <row r="711">
          <cell r="B711" t="str">
            <v>EWIND</v>
          </cell>
          <cell r="C711" t="str">
            <v>VAR_fin</v>
          </cell>
          <cell r="D711" t="str">
            <v>WND</v>
          </cell>
          <cell r="E711">
            <v>0.52400000000000047</v>
          </cell>
          <cell r="F711">
            <v>0.54529253951290813</v>
          </cell>
          <cell r="G711">
            <v>0.50316513784645689</v>
          </cell>
          <cell r="H711">
            <v>0.59978404924929174</v>
          </cell>
          <cell r="I711">
            <v>0.60169161750659117</v>
          </cell>
          <cell r="J711">
            <v>0.60205637991610161</v>
          </cell>
          <cell r="K711">
            <v>0.6243168492745319</v>
          </cell>
          <cell r="L711">
            <v>0.62436437825568736</v>
          </cell>
          <cell r="M711">
            <v>0.62729170189907602</v>
          </cell>
          <cell r="N711">
            <v>0.62881536948433847</v>
          </cell>
          <cell r="O711">
            <v>0.62893161462313996</v>
          </cell>
          <cell r="P711">
            <v>0.62947627192578748</v>
          </cell>
        </row>
        <row r="712">
          <cell r="B712" t="str">
            <v>EWIND</v>
          </cell>
          <cell r="C712" t="str">
            <v>VAR_ncap</v>
          </cell>
          <cell r="D712" t="str">
            <v>-</v>
          </cell>
          <cell r="F712">
            <v>7.1321998305007503E-3</v>
          </cell>
          <cell r="G712">
            <v>4.4875234490985599E-2</v>
          </cell>
          <cell r="H712">
            <v>2.8553279862721999E-2</v>
          </cell>
          <cell r="I712">
            <v>2.2038828016225601E-2</v>
          </cell>
          <cell r="J712">
            <v>2.1967702157002399E-6</v>
          </cell>
          <cell r="K712">
            <v>5.3213728193257502E-2</v>
          </cell>
          <cell r="L712">
            <v>3.5659883525760702E-2</v>
          </cell>
          <cell r="M712">
            <v>1.56726030992221E-2</v>
          </cell>
          <cell r="N712">
            <v>6.6670291362212201E-6</v>
          </cell>
          <cell r="O712">
            <v>5.3320655877350201E-2</v>
          </cell>
        </row>
        <row r="713">
          <cell r="B713" t="str">
            <v>EWIND</v>
          </cell>
          <cell r="C713" t="str">
            <v>VAR_cap</v>
          </cell>
          <cell r="D713" t="str">
            <v>-</v>
          </cell>
          <cell r="E713">
            <v>8.7120000000000003E-2</v>
          </cell>
          <cell r="F713">
            <v>9.0660087867107941E-2</v>
          </cell>
          <cell r="G713">
            <v>8.3656005361036956E-2</v>
          </cell>
          <cell r="H713">
            <v>9.9720084234481102E-2</v>
          </cell>
          <cell r="I713">
            <v>0.10003788335833311</v>
          </cell>
          <cell r="J713">
            <v>0.10009852257772074</v>
          </cell>
          <cell r="K713">
            <v>0.103800146679497</v>
          </cell>
          <cell r="L713">
            <v>0.103808032842421</v>
          </cell>
          <cell r="M713">
            <v>0.10429471485216001</v>
          </cell>
          <cell r="N713">
            <v>0.104548411588456</v>
          </cell>
          <cell r="O713">
            <v>0.10456844049606399</v>
          </cell>
          <cell r="P713">
            <v>0.104659809531469</v>
          </cell>
        </row>
        <row r="714">
          <cell r="B714" t="str">
            <v>EGEO</v>
          </cell>
          <cell r="C714" t="str">
            <v>VAR_fout</v>
          </cell>
          <cell r="D714" t="str">
            <v>ELC35</v>
          </cell>
          <cell r="K714">
            <v>1.2395666776302435E-2</v>
          </cell>
          <cell r="L714">
            <v>1.966269737700875E-2</v>
          </cell>
          <cell r="M714">
            <v>2.025529132156164E-2</v>
          </cell>
          <cell r="N714">
            <v>2.100939833421717E-2</v>
          </cell>
          <cell r="O714">
            <v>2.417451397042459E-2</v>
          </cell>
          <cell r="P714">
            <v>4.2809293009816972E-2</v>
          </cell>
        </row>
        <row r="715">
          <cell r="B715" t="str">
            <v>EGEO</v>
          </cell>
          <cell r="C715" t="str">
            <v>VAR_fin</v>
          </cell>
          <cell r="D715" t="str">
            <v>GEO</v>
          </cell>
          <cell r="K715">
            <v>8.2637778508682785E-2</v>
          </cell>
          <cell r="L715">
            <v>0.13108464918005822</v>
          </cell>
          <cell r="M715">
            <v>0.13503527547707769</v>
          </cell>
          <cell r="N715">
            <v>0.14006265556144781</v>
          </cell>
          <cell r="O715">
            <v>0.16116342646949727</v>
          </cell>
          <cell r="P715">
            <v>0.28539528673211306</v>
          </cell>
        </row>
        <row r="716">
          <cell r="B716" t="str">
            <v>EGEO</v>
          </cell>
          <cell r="C716" t="str">
            <v>VAR_ncap</v>
          </cell>
          <cell r="D716" t="str">
            <v>-</v>
          </cell>
          <cell r="J716">
            <v>4.3373771659925298E-4</v>
          </cell>
          <cell r="K716">
            <v>3.7886216752636398E-4</v>
          </cell>
          <cell r="L716">
            <v>1.4237690032089001E-6</v>
          </cell>
          <cell r="M716">
            <v>5.94622169002418E-5</v>
          </cell>
          <cell r="N716">
            <v>2.2332242098579899E-6</v>
          </cell>
          <cell r="O716">
            <v>9.2019500369319902E-4</v>
          </cell>
        </row>
        <row r="717">
          <cell r="B717" t="str">
            <v>EGEO</v>
          </cell>
          <cell r="C717" t="str">
            <v>VAR_cap</v>
          </cell>
          <cell r="D717" t="str">
            <v>-</v>
          </cell>
          <cell r="K717">
            <v>4.930038155035488E-4</v>
          </cell>
          <cell r="L717">
            <v>8.1239962425450898E-4</v>
          </cell>
          <cell r="M717">
            <v>8.2915621846033224E-4</v>
          </cell>
          <cell r="N717">
            <v>8.7277297084532651E-4</v>
          </cell>
          <cell r="O717">
            <v>1.018292352365944E-3</v>
          </cell>
          <cell r="P717">
            <v>1.7941683540410617E-3</v>
          </cell>
        </row>
        <row r="718">
          <cell r="B718" t="str">
            <v>D-SPLT</v>
          </cell>
          <cell r="C718" t="str">
            <v>VAR_fout</v>
          </cell>
          <cell r="D718" t="str">
            <v>SPLT</v>
          </cell>
          <cell r="E718">
            <v>2.0856387011963147</v>
          </cell>
          <cell r="F718">
            <v>2.4000934536962677</v>
          </cell>
          <cell r="G718">
            <v>2.3203917516155164</v>
          </cell>
          <cell r="H718">
            <v>2.5333676167557653</v>
          </cell>
          <cell r="I718">
            <v>2.6823467870528099</v>
          </cell>
          <cell r="J718">
            <v>3.0152022404091849</v>
          </cell>
          <cell r="K718">
            <v>2.8918288547190532</v>
          </cell>
          <cell r="L718">
            <v>2.953935598670185</v>
          </cell>
          <cell r="M718">
            <v>2.8831909292467097</v>
          </cell>
          <cell r="N718">
            <v>2.8158194063384463</v>
          </cell>
          <cell r="O718">
            <v>2.7547488486643337</v>
          </cell>
          <cell r="P718">
            <v>2.6332541688256614</v>
          </cell>
        </row>
        <row r="719">
          <cell r="B719" t="str">
            <v>D-SPLT</v>
          </cell>
          <cell r="C719" t="str">
            <v>VAR_fin</v>
          </cell>
          <cell r="D719" t="str">
            <v>PLT</v>
          </cell>
          <cell r="E719">
            <v>2.0856387011963147</v>
          </cell>
          <cell r="F719">
            <v>2.4000934536962677</v>
          </cell>
          <cell r="G719">
            <v>2.3203917516155164</v>
          </cell>
          <cell r="H719">
            <v>2.5333676167557653</v>
          </cell>
          <cell r="I719">
            <v>2.6823467870528099</v>
          </cell>
          <cell r="J719">
            <v>3.0152022404091849</v>
          </cell>
          <cell r="K719">
            <v>2.8918288547190532</v>
          </cell>
          <cell r="L719">
            <v>2.953935598670185</v>
          </cell>
          <cell r="M719">
            <v>2.8831909292467097</v>
          </cell>
          <cell r="N719">
            <v>2.8158194063384463</v>
          </cell>
          <cell r="O719">
            <v>2.7547488486643337</v>
          </cell>
          <cell r="P719">
            <v>2.6332541688256614</v>
          </cell>
        </row>
        <row r="720">
          <cell r="B720" t="str">
            <v>RHES-ESOLPV</v>
          </cell>
          <cell r="C720" t="str">
            <v>VAR_fout</v>
          </cell>
          <cell r="D720" t="str">
            <v>RHES_SOL_ELC</v>
          </cell>
          <cell r="E720">
            <v>2.1349390887346629</v>
          </cell>
          <cell r="F720">
            <v>3.3906653524548078</v>
          </cell>
          <cell r="G720">
            <v>6.9646605837158564</v>
          </cell>
          <cell r="H720">
            <v>18.910782618697674</v>
          </cell>
          <cell r="I720">
            <v>19.875426787260817</v>
          </cell>
          <cell r="J720">
            <v>20.889273794387741</v>
          </cell>
          <cell r="K720">
            <v>21.954837303705911</v>
          </cell>
          <cell r="L720">
            <v>23.074756733471766</v>
          </cell>
          <cell r="M720">
            <v>24.251802909828612</v>
          </cell>
          <cell r="N720">
            <v>25.488892291932409</v>
          </cell>
          <cell r="O720">
            <v>26.789086721665107</v>
          </cell>
          <cell r="P720">
            <v>28.155625684157016</v>
          </cell>
        </row>
        <row r="721">
          <cell r="B721" t="str">
            <v>RHES-ESOLPV</v>
          </cell>
          <cell r="C721" t="str">
            <v>VAR_fin</v>
          </cell>
          <cell r="D721" t="str">
            <v>SOL</v>
          </cell>
          <cell r="E721">
            <v>2.1349390887346629</v>
          </cell>
          <cell r="F721">
            <v>3.3906653524548078</v>
          </cell>
          <cell r="G721">
            <v>6.9646605837158564</v>
          </cell>
          <cell r="H721">
            <v>18.910782618697674</v>
          </cell>
          <cell r="I721">
            <v>19.875426787260817</v>
          </cell>
          <cell r="J721">
            <v>20.889273794387741</v>
          </cell>
          <cell r="K721">
            <v>21.954837303705911</v>
          </cell>
          <cell r="L721">
            <v>23.074756733471766</v>
          </cell>
          <cell r="M721">
            <v>24.251802909828612</v>
          </cell>
          <cell r="N721">
            <v>25.488892291932409</v>
          </cell>
          <cell r="O721">
            <v>26.789086721665107</v>
          </cell>
          <cell r="P721">
            <v>28.155625684157016</v>
          </cell>
        </row>
        <row r="722">
          <cell r="B722" t="str">
            <v>RHES-ESOLPV</v>
          </cell>
          <cell r="C722" t="str">
            <v>VAR_fin</v>
          </cell>
          <cell r="D722" t="str">
            <v>SOLPVC</v>
          </cell>
          <cell r="E722">
            <v>2.1349390887346602</v>
          </cell>
          <cell r="F722">
            <v>3.39066535245481</v>
          </cell>
          <cell r="G722">
            <v>6.9646605837158599</v>
          </cell>
          <cell r="H722">
            <v>18.910782618697599</v>
          </cell>
          <cell r="I722">
            <v>19.8754267872608</v>
          </cell>
          <cell r="J722">
            <v>20.889273794387702</v>
          </cell>
          <cell r="K722">
            <v>21.954837303705901</v>
          </cell>
          <cell r="L722">
            <v>23.074756733471801</v>
          </cell>
          <cell r="M722">
            <v>24.251802909828601</v>
          </cell>
          <cell r="N722">
            <v>25.488892291932402</v>
          </cell>
          <cell r="O722">
            <v>26.7890867216651</v>
          </cell>
          <cell r="P722">
            <v>28.155625684156998</v>
          </cell>
        </row>
        <row r="723">
          <cell r="B723" t="str">
            <v>RHES-ESOLPV</v>
          </cell>
          <cell r="C723" t="str">
            <v>VAR_ncap</v>
          </cell>
          <cell r="D723" t="str">
            <v>-</v>
          </cell>
          <cell r="F723">
            <v>6.9206264305441202E-8</v>
          </cell>
          <cell r="G723">
            <v>0.790352417497446</v>
          </cell>
          <cell r="H723">
            <v>2.6356702110184602</v>
          </cell>
          <cell r="I723">
            <v>0.46152343579640798</v>
          </cell>
          <cell r="J723">
            <v>0.75108701502442798</v>
          </cell>
          <cell r="K723">
            <v>2.2786304179461498</v>
          </cell>
          <cell r="L723">
            <v>2.2171694233229902</v>
          </cell>
          <cell r="M723">
            <v>0.71212551252726497</v>
          </cell>
          <cell r="N723">
            <v>1.09771219198014</v>
          </cell>
          <cell r="O723">
            <v>2.60028284540337</v>
          </cell>
          <cell r="P723">
            <v>2.5552359893508299</v>
          </cell>
        </row>
        <row r="724">
          <cell r="B724" t="str">
            <v>RHES-ESOLPV</v>
          </cell>
          <cell r="C724" t="str">
            <v>VAR_cap</v>
          </cell>
          <cell r="D724" t="str">
            <v>-</v>
          </cell>
          <cell r="E724">
            <v>0.67885700000000004</v>
          </cell>
          <cell r="F724">
            <v>1.1558999868844142</v>
          </cell>
          <cell r="G724">
            <v>2.0795094867037101</v>
          </cell>
          <cell r="H724">
            <v>4.6782968627785504</v>
          </cell>
          <cell r="I724">
            <v>4.9169376226972403</v>
          </cell>
          <cell r="J724">
            <v>5.1677507600758501</v>
          </cell>
          <cell r="K724">
            <v>5.43135627990132</v>
          </cell>
          <cell r="L724">
            <v>5.7084102920899804</v>
          </cell>
          <cell r="M724">
            <v>5.9995970557123597</v>
          </cell>
          <cell r="N724">
            <v>6.3056375457765501</v>
          </cell>
          <cell r="O724">
            <v>6.6272899732337596</v>
          </cell>
          <cell r="P724">
            <v>6.9653565392615997</v>
          </cell>
        </row>
        <row r="725">
          <cell r="B725" t="str">
            <v>EHYD-DAM10</v>
          </cell>
          <cell r="C725" t="str">
            <v>VAR_fout</v>
          </cell>
          <cell r="D725" t="str">
            <v>ELC</v>
          </cell>
          <cell r="F725">
            <v>2.5995652605820138E-2</v>
          </cell>
          <cell r="G725">
            <v>0.1423596073766856</v>
          </cell>
          <cell r="H725">
            <v>0.72491695541633183</v>
          </cell>
          <cell r="I725">
            <v>0.72795689823476983</v>
          </cell>
          <cell r="J725">
            <v>0.72946614256834019</v>
          </cell>
          <cell r="K725">
            <v>0.73186627765923373</v>
          </cell>
          <cell r="L725">
            <v>0.73164012340751727</v>
          </cell>
          <cell r="M725">
            <v>0.73163399558868392</v>
          </cell>
          <cell r="N725">
            <v>0.73164336306502042</v>
          </cell>
          <cell r="O725">
            <v>0.73163949458453037</v>
          </cell>
          <cell r="P725">
            <v>0.73153865692179487</v>
          </cell>
        </row>
        <row r="726">
          <cell r="B726" t="str">
            <v>EHYD-DAM10</v>
          </cell>
          <cell r="C726" t="str">
            <v>VAR_fin</v>
          </cell>
          <cell r="D726" t="str">
            <v>HYDD</v>
          </cell>
          <cell r="F726">
            <v>2.5995652605820138E-2</v>
          </cell>
          <cell r="G726">
            <v>0.1423596073766856</v>
          </cell>
          <cell r="H726">
            <v>0.72491695541633183</v>
          </cell>
          <cell r="I726">
            <v>0.72795689823476983</v>
          </cell>
          <cell r="J726">
            <v>0.72946614256834019</v>
          </cell>
          <cell r="K726">
            <v>0.73186627765923373</v>
          </cell>
          <cell r="L726">
            <v>0.73164012340751727</v>
          </cell>
          <cell r="M726">
            <v>0.73163399558868392</v>
          </cell>
          <cell r="N726">
            <v>0.73164336306502042</v>
          </cell>
          <cell r="O726">
            <v>0.73163949458453037</v>
          </cell>
          <cell r="P726">
            <v>0.73153865692179487</v>
          </cell>
        </row>
        <row r="727">
          <cell r="B727" t="str">
            <v>EHYD-DAM10</v>
          </cell>
          <cell r="C727" t="str">
            <v>VAR_ncap</v>
          </cell>
          <cell r="D727" t="str">
            <v>-</v>
          </cell>
          <cell r="F727">
            <v>3.3237103179278001E-3</v>
          </cell>
          <cell r="G727">
            <v>1.2185582650356901E-2</v>
          </cell>
          <cell r="H727">
            <v>5.9764125018198402E-2</v>
          </cell>
          <cell r="I727">
            <v>7.6966341201755895E-7</v>
          </cell>
          <cell r="J727">
            <v>7.2095399287189404E-7</v>
          </cell>
          <cell r="K727">
            <v>3.0164138837325603E-7</v>
          </cell>
          <cell r="L727">
            <v>2.0356803735072801E-7</v>
          </cell>
          <cell r="M727">
            <v>1.08616499180994E-7</v>
          </cell>
          <cell r="N727">
            <v>7.3576129261563405E-8</v>
          </cell>
          <cell r="O727">
            <v>5.7724970588809301E-8</v>
          </cell>
          <cell r="P727">
            <v>4.1082886123131599E-8</v>
          </cell>
        </row>
        <row r="728">
          <cell r="B728" t="str">
            <v>EHYD-DAM10</v>
          </cell>
          <cell r="C728" t="str">
            <v>VAR_cap</v>
          </cell>
          <cell r="D728" t="str">
            <v>-</v>
          </cell>
          <cell r="F728">
            <v>3.3237103179278001E-3</v>
          </cell>
          <cell r="G728">
            <v>1.55092929682847E-2</v>
          </cell>
          <cell r="H728">
            <v>7.5273417986483002E-2</v>
          </cell>
          <cell r="I728">
            <v>7.5274187649895102E-2</v>
          </cell>
          <cell r="J728">
            <v>7.52749086038879E-2</v>
          </cell>
          <cell r="K728">
            <v>7.5275210245276294E-2</v>
          </cell>
          <cell r="L728">
            <v>7.5275413813313694E-2</v>
          </cell>
          <cell r="M728">
            <v>7.5275522429812794E-2</v>
          </cell>
          <cell r="N728">
            <v>7.5275596005942094E-2</v>
          </cell>
          <cell r="O728">
            <v>7.5275653730912703E-2</v>
          </cell>
          <cell r="P728">
            <v>7.5275694813798796E-2</v>
          </cell>
        </row>
        <row r="729">
          <cell r="B729" t="str">
            <v>DH-EBAT</v>
          </cell>
          <cell r="C729" t="str">
            <v>VAR_fout</v>
          </cell>
          <cell r="D729" t="str">
            <v>ELC35</v>
          </cell>
          <cell r="E729">
            <v>6.8556083800487277E-3</v>
          </cell>
          <cell r="F729">
            <v>5.5172020132786357E-3</v>
          </cell>
          <cell r="G729">
            <v>6.5063738706302261E-3</v>
          </cell>
          <cell r="H729">
            <v>6.5653699686399648E-3</v>
          </cell>
          <cell r="I729">
            <v>1.6644973207409305E-2</v>
          </cell>
          <cell r="J729">
            <v>7.9513542266397175E-2</v>
          </cell>
          <cell r="K729">
            <v>0.39601488146367358</v>
          </cell>
          <cell r="L729">
            <v>0.89828724531039028</v>
          </cell>
          <cell r="M729">
            <v>1.1662861146149615</v>
          </cell>
          <cell r="N729">
            <v>1.7264445975164464</v>
          </cell>
          <cell r="O729">
            <v>1.9162040789790615</v>
          </cell>
          <cell r="P729">
            <v>2.3654608166240081</v>
          </cell>
        </row>
        <row r="730">
          <cell r="B730" t="str">
            <v>DH-EBAT</v>
          </cell>
          <cell r="C730" t="str">
            <v>VAR_fout</v>
          </cell>
          <cell r="D730" t="str">
            <v>AUX_DH-EBAT_OUT</v>
          </cell>
          <cell r="E730">
            <v>6.8556083800487269E-3</v>
          </cell>
          <cell r="F730">
            <v>5.517202013278634E-3</v>
          </cell>
          <cell r="G730">
            <v>6.5063738706302218E-3</v>
          </cell>
          <cell r="H730">
            <v>6.5653699686399631E-3</v>
          </cell>
          <cell r="I730">
            <v>1.6644973207409298E-2</v>
          </cell>
          <cell r="J730">
            <v>7.9513542266397133E-2</v>
          </cell>
          <cell r="K730">
            <v>0.39601488146367342</v>
          </cell>
          <cell r="L730">
            <v>0.89828724531038984</v>
          </cell>
          <cell r="M730">
            <v>1.1662861146149612</v>
          </cell>
          <cell r="N730">
            <v>1.7264445975164453</v>
          </cell>
          <cell r="O730">
            <v>1.9162040789790609</v>
          </cell>
          <cell r="P730">
            <v>2.3654608166240068</v>
          </cell>
        </row>
        <row r="731">
          <cell r="B731" t="str">
            <v>DH-EBAT</v>
          </cell>
          <cell r="C731" t="str">
            <v>VAR_fin</v>
          </cell>
          <cell r="D731" t="str">
            <v>ELC35</v>
          </cell>
          <cell r="E731">
            <v>7.6651649530513144E-3</v>
          </cell>
          <cell r="F731">
            <v>6.1700073047824154E-3</v>
          </cell>
          <cell r="G731">
            <v>7.2765782286988226E-3</v>
          </cell>
          <cell r="H731">
            <v>7.3425449482376632E-3</v>
          </cell>
          <cell r="I731">
            <v>1.861324918648008E-2</v>
          </cell>
          <cell r="J731">
            <v>8.8914724316415103E-2</v>
          </cell>
          <cell r="K731">
            <v>0.44283648287009697</v>
          </cell>
          <cell r="L731">
            <v>1.0044954703593516</v>
          </cell>
          <cell r="M731">
            <v>1.3041774182448027</v>
          </cell>
          <cell r="N731">
            <v>1.930565804719951</v>
          </cell>
          <cell r="O731">
            <v>2.1427602701826638</v>
          </cell>
          <cell r="P731">
            <v>2.6451362793898539</v>
          </cell>
        </row>
        <row r="732">
          <cell r="B732" t="str">
            <v>DH-EBAT</v>
          </cell>
          <cell r="C732" t="str">
            <v>VAR_fin</v>
          </cell>
          <cell r="D732" t="str">
            <v>AUX_DH-EBAT_IN</v>
          </cell>
          <cell r="E732">
            <v>7.6651649530513144E-3</v>
          </cell>
          <cell r="F732">
            <v>6.1700073047824154E-3</v>
          </cell>
          <cell r="G732">
            <v>7.2765782286988226E-3</v>
          </cell>
          <cell r="H732">
            <v>7.3425449482376632E-3</v>
          </cell>
          <cell r="I732">
            <v>1.861324918648008E-2</v>
          </cell>
          <cell r="J732">
            <v>8.8914724316415103E-2</v>
          </cell>
          <cell r="K732">
            <v>0.44283648287009697</v>
          </cell>
          <cell r="L732">
            <v>1.0044954703593516</v>
          </cell>
          <cell r="M732">
            <v>1.3041774182448027</v>
          </cell>
          <cell r="N732">
            <v>1.930565804719951</v>
          </cell>
          <cell r="O732">
            <v>2.1427602701826638</v>
          </cell>
          <cell r="P732">
            <v>2.6451362793898539</v>
          </cell>
        </row>
        <row r="733">
          <cell r="B733" t="str">
            <v>DH-EBAT</v>
          </cell>
          <cell r="C733" t="str">
            <v>VAR_ncap</v>
          </cell>
          <cell r="D733" t="str">
            <v>-</v>
          </cell>
          <cell r="E733">
            <v>9.5121403593586499E-4</v>
          </cell>
          <cell r="F733">
            <v>1.4993147177146501E-6</v>
          </cell>
          <cell r="G733">
            <v>5.54550146392756E-6</v>
          </cell>
          <cell r="H733">
            <v>2.0442085265105799E-4</v>
          </cell>
          <cell r="I733">
            <v>2.0893412693587599E-3</v>
          </cell>
          <cell r="J733">
            <v>9.6023051791202501E-3</v>
          </cell>
          <cell r="K733">
            <v>0.13186391488497801</v>
          </cell>
          <cell r="L733">
            <v>4.9012047171849697E-2</v>
          </cell>
          <cell r="M733">
            <v>0.10791165362776201</v>
          </cell>
          <cell r="N733">
            <v>0.12665754662918899</v>
          </cell>
          <cell r="O733">
            <v>0.15010095902069301</v>
          </cell>
          <cell r="P733">
            <v>0.108920040761464</v>
          </cell>
        </row>
        <row r="734">
          <cell r="B734" t="str">
            <v>DH-EBAT</v>
          </cell>
          <cell r="C734" t="str">
            <v>VAR_cap</v>
          </cell>
          <cell r="D734" t="str">
            <v>-</v>
          </cell>
          <cell r="E734">
            <v>9.5121403593586499E-4</v>
          </cell>
          <cell r="F734">
            <v>9.5216412313898114E-4</v>
          </cell>
          <cell r="G734">
            <v>9.5720797680511299E-4</v>
          </cell>
          <cell r="H734">
            <v>9.0509791214300847E-4</v>
          </cell>
          <cell r="I734">
            <v>2.2953217587335056E-3</v>
          </cell>
          <cell r="J734">
            <v>1.1733126752113233E-2</v>
          </cell>
          <cell r="K734">
            <v>0.142547895573163</v>
          </cell>
          <cell r="L734">
            <v>0.18415174722133237</v>
          </cell>
          <cell r="M734">
            <v>0.21623473502288798</v>
          </cell>
          <cell r="N734">
            <v>0.2596748373960186</v>
          </cell>
          <cell r="O734">
            <v>0.2958680839133177</v>
          </cell>
          <cell r="P734">
            <v>0.34448998449657975</v>
          </cell>
        </row>
        <row r="735">
          <cell r="B735" t="str">
            <v>RHEM-EBAT</v>
          </cell>
          <cell r="C735" t="str">
            <v>VAR_fout</v>
          </cell>
          <cell r="D735" t="str">
            <v>RHEM_ELC</v>
          </cell>
          <cell r="E735">
            <v>2.2120222683126704E-3</v>
          </cell>
          <cell r="F735">
            <v>2.2034520421122137E-3</v>
          </cell>
          <cell r="G735">
            <v>2.2055955437070996E-3</v>
          </cell>
          <cell r="H735">
            <v>4.041316159185368E-2</v>
          </cell>
          <cell r="I735">
            <v>5.3890065593649582E-2</v>
          </cell>
          <cell r="J735">
            <v>5.9509732731408478E-2</v>
          </cell>
          <cell r="K735">
            <v>6.275458664624628E-2</v>
          </cell>
          <cell r="L735">
            <v>6.7212764207272666E-2</v>
          </cell>
          <cell r="M735">
            <v>7.087005979669235E-2</v>
          </cell>
          <cell r="N735">
            <v>7.4013068568209009E-2</v>
          </cell>
          <cell r="O735">
            <v>7.6621778070454671E-2</v>
          </cell>
          <cell r="P735">
            <v>7.9502653984498226E-2</v>
          </cell>
        </row>
        <row r="736">
          <cell r="B736" t="str">
            <v>RHEM-EBAT</v>
          </cell>
          <cell r="C736" t="str">
            <v>VAR_fout</v>
          </cell>
          <cell r="D736" t="str">
            <v>AUX_RHEM-EBAT_OUT</v>
          </cell>
          <cell r="E736">
            <v>2.2120222683126725E-3</v>
          </cell>
          <cell r="F736">
            <v>2.203452042112215E-3</v>
          </cell>
          <cell r="G736">
            <v>2.2055955437071035E-3</v>
          </cell>
          <cell r="H736">
            <v>4.041316159185375E-2</v>
          </cell>
          <cell r="I736">
            <v>5.389006559364961E-2</v>
          </cell>
          <cell r="J736">
            <v>5.9509732731408541E-2</v>
          </cell>
          <cell r="K736">
            <v>6.2754586646246335E-2</v>
          </cell>
          <cell r="L736">
            <v>6.7212764207272749E-2</v>
          </cell>
          <cell r="M736">
            <v>7.0870059796692392E-2</v>
          </cell>
          <cell r="N736">
            <v>7.4013068568209078E-2</v>
          </cell>
          <cell r="O736">
            <v>7.6621778070454769E-2</v>
          </cell>
          <cell r="P736">
            <v>7.9502653984498295E-2</v>
          </cell>
        </row>
        <row r="737">
          <cell r="B737" t="str">
            <v>RHEM-EBAT</v>
          </cell>
          <cell r="C737" t="str">
            <v>VAR_fin</v>
          </cell>
          <cell r="D737" t="str">
            <v>RHEM_ELC</v>
          </cell>
          <cell r="E737">
            <v>2.4475152915246026E-3</v>
          </cell>
          <cell r="F737">
            <v>2.4383042264684313E-3</v>
          </cell>
          <cell r="G737">
            <v>2.4394572936746301E-3</v>
          </cell>
          <cell r="H737">
            <v>4.4691992542318815E-2</v>
          </cell>
          <cell r="I737">
            <v>5.9595852660911976E-2</v>
          </cell>
          <cell r="J737">
            <v>6.5810065007165658E-2</v>
          </cell>
          <cell r="K737">
            <v>6.9398470931556183E-2</v>
          </cell>
          <cell r="L737">
            <v>7.4329970056461553E-2</v>
          </cell>
          <cell r="M737">
            <v>7.8373139864279004E-2</v>
          </cell>
          <cell r="N737">
            <v>8.1852881092492058E-2</v>
          </cell>
          <cell r="O737">
            <v>8.4734798074073359E-2</v>
          </cell>
          <cell r="P737">
            <v>8.792667417053053E-2</v>
          </cell>
        </row>
        <row r="738">
          <cell r="B738" t="str">
            <v>RHEM-EBAT</v>
          </cell>
          <cell r="C738" t="str">
            <v>VAR_fin</v>
          </cell>
          <cell r="D738" t="str">
            <v>AUX_RHEM-EBAT_IN</v>
          </cell>
          <cell r="E738">
            <v>2.4475152915246026E-3</v>
          </cell>
          <cell r="F738">
            <v>2.4383042264684313E-3</v>
          </cell>
          <cell r="G738">
            <v>2.4394572936746301E-3</v>
          </cell>
          <cell r="H738">
            <v>4.4691992542318815E-2</v>
          </cell>
          <cell r="I738">
            <v>5.9595852660911976E-2</v>
          </cell>
          <cell r="J738">
            <v>6.5810065007165658E-2</v>
          </cell>
          <cell r="K738">
            <v>6.9398470931556183E-2</v>
          </cell>
          <cell r="L738">
            <v>7.4329970056461553E-2</v>
          </cell>
          <cell r="M738">
            <v>7.8373139864279004E-2</v>
          </cell>
          <cell r="N738">
            <v>8.1852881092492058E-2</v>
          </cell>
          <cell r="O738">
            <v>8.4734798074073359E-2</v>
          </cell>
          <cell r="P738">
            <v>8.792667417053053E-2</v>
          </cell>
        </row>
        <row r="739">
          <cell r="B739" t="str">
            <v>RHEM-EBAT</v>
          </cell>
          <cell r="C739" t="str">
            <v>VAR_ncap</v>
          </cell>
          <cell r="D739" t="str">
            <v>-</v>
          </cell>
          <cell r="E739">
            <v>9.00280099373846E-4</v>
          </cell>
          <cell r="F739">
            <v>1.4466114271957901E-6</v>
          </cell>
          <cell r="G739">
            <v>4.0364534526695596E-6</v>
          </cell>
          <cell r="H739">
            <v>2.01450552857158E-2</v>
          </cell>
          <cell r="I739">
            <v>1.9859477819606001E-3</v>
          </cell>
          <cell r="J739">
            <v>1.8190791554890399E-2</v>
          </cell>
          <cell r="K739">
            <v>6.6433517910170102E-3</v>
          </cell>
          <cell r="L739">
            <v>1.46876621260778E-2</v>
          </cell>
          <cell r="M739">
            <v>1.1363499073221201E-2</v>
          </cell>
          <cell r="N739">
            <v>1.14351530244097E-2</v>
          </cell>
          <cell r="O739">
            <v>1.7945341266373101E-2</v>
          </cell>
          <cell r="P739">
            <v>6.90594848957352E-3</v>
          </cell>
        </row>
        <row r="740">
          <cell r="B740" t="str">
            <v>RHEM-EBAT</v>
          </cell>
          <cell r="C740" t="str">
            <v>VAR_cap</v>
          </cell>
          <cell r="D740" t="str">
            <v>-</v>
          </cell>
          <cell r="E740">
            <v>9.0293520636861176E-4</v>
          </cell>
          <cell r="F740">
            <v>9.0384281665718868E-4</v>
          </cell>
          <cell r="G740">
            <v>9.066988557050055E-4</v>
          </cell>
          <cell r="H740">
            <v>2.0807071440557757E-2</v>
          </cell>
          <cell r="I740">
            <v>2.2132283761136459E-2</v>
          </cell>
          <cell r="J740">
            <v>2.4406234008113047E-2</v>
          </cell>
          <cell r="K740">
            <v>2.5862850611884536E-2</v>
          </cell>
          <cell r="L740">
            <v>2.7542790044065821E-2</v>
          </cell>
          <cell r="M740">
            <v>2.903803514294212E-2</v>
          </cell>
          <cell r="N740">
            <v>3.0321291504581974E-2</v>
          </cell>
          <cell r="O740">
            <v>3.1391226527361628E-2</v>
          </cell>
          <cell r="P740">
            <v>3.2564784354263243E-2</v>
          </cell>
        </row>
        <row r="741">
          <cell r="B741" t="str">
            <v>HPLGEO</v>
          </cell>
          <cell r="C741" t="str">
            <v>VAR_fout</v>
          </cell>
          <cell r="D741" t="str">
            <v>LTH</v>
          </cell>
          <cell r="J741">
            <v>5.9285894080511462E-4</v>
          </cell>
          <cell r="K741">
            <v>5.9428933236259764E-4</v>
          </cell>
          <cell r="L741">
            <v>5.9650623243865319E-4</v>
          </cell>
          <cell r="M741">
            <v>5.9785978111926341E-4</v>
          </cell>
          <cell r="N741">
            <v>6.0356954775298748E-4</v>
          </cell>
          <cell r="O741">
            <v>6.1179912028136473E-4</v>
          </cell>
          <cell r="P741">
            <v>8.7512470563065375E-4</v>
          </cell>
        </row>
        <row r="742">
          <cell r="B742" t="str">
            <v>HPLGEO</v>
          </cell>
          <cell r="C742" t="str">
            <v>VAR_fin</v>
          </cell>
          <cell r="D742" t="str">
            <v>GEO</v>
          </cell>
          <cell r="J742">
            <v>6.9748110682954609E-4</v>
          </cell>
          <cell r="K742">
            <v>6.9916392042658514E-4</v>
          </cell>
          <cell r="L742">
            <v>7.0177203816312189E-4</v>
          </cell>
          <cell r="M742">
            <v>7.0336444837560384E-4</v>
          </cell>
          <cell r="N742">
            <v>7.1008182088586871E-4</v>
          </cell>
          <cell r="O742">
            <v>7.1976367091925342E-4</v>
          </cell>
          <cell r="P742">
            <v>1.0295584772125339E-3</v>
          </cell>
        </row>
        <row r="743">
          <cell r="B743" t="str">
            <v>HPLGEO</v>
          </cell>
          <cell r="C743" t="str">
            <v>VAR_ncap</v>
          </cell>
          <cell r="D743" t="str">
            <v>-</v>
          </cell>
          <cell r="J743">
            <v>3.9739450246448699E-5</v>
          </cell>
          <cell r="K743">
            <v>2.4567071528973397E-7</v>
          </cell>
          <cell r="L743">
            <v>1.2077034030557701E-5</v>
          </cell>
          <cell r="M743">
            <v>4.1706082309421899E-7</v>
          </cell>
          <cell r="N743">
            <v>4.7504640642081103E-5</v>
          </cell>
          <cell r="O743">
            <v>9.8565655445676007E-7</v>
          </cell>
          <cell r="P743">
            <v>6.1189748725386107E-5</v>
          </cell>
        </row>
        <row r="744">
          <cell r="B744" t="str">
            <v>HPLGEO</v>
          </cell>
          <cell r="C744" t="str">
            <v>VAR_cap</v>
          </cell>
          <cell r="D744" t="str">
            <v>-</v>
          </cell>
          <cell r="J744">
            <v>3.9739450246448699E-5</v>
          </cell>
          <cell r="K744">
            <v>3.99851209617385E-5</v>
          </cell>
          <cell r="L744">
            <v>5.2062154992296101E-5</v>
          </cell>
          <cell r="M744">
            <v>4.7213920326279897E-5</v>
          </cell>
          <cell r="N744">
            <v>6.0244406211022699E-5</v>
          </cell>
          <cell r="O744">
            <v>6.0984392050189802E-5</v>
          </cell>
          <cell r="P744">
            <v>1.10097106745018E-4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3.7862619238770339E-3</v>
          </cell>
          <cell r="G745">
            <v>4.5111801124796073E-3</v>
          </cell>
          <cell r="H745">
            <v>5.6686668157042404E-3</v>
          </cell>
          <cell r="I745">
            <v>5.8737601330419737E-3</v>
          </cell>
          <cell r="J745">
            <v>5.6807009112612508E-3</v>
          </cell>
          <cell r="K745">
            <v>6.0757660772956992E-3</v>
          </cell>
          <cell r="L745">
            <v>8.2561931636384277E-3</v>
          </cell>
          <cell r="M745">
            <v>7.8025540177121796E-3</v>
          </cell>
          <cell r="N745">
            <v>9.8403156168393163E-3</v>
          </cell>
          <cell r="O745">
            <v>9.4369668199838184E-3</v>
          </cell>
          <cell r="P745">
            <v>1.8104033051556823E-2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3.7862619238770339E-3</v>
          </cell>
          <cell r="G746">
            <v>4.5111801124796081E-3</v>
          </cell>
          <cell r="H746">
            <v>5.6686668157042404E-3</v>
          </cell>
          <cell r="I746">
            <v>5.8737601330419737E-3</v>
          </cell>
          <cell r="J746">
            <v>5.6807009112612517E-3</v>
          </cell>
          <cell r="K746">
            <v>6.0757660772956992E-3</v>
          </cell>
          <cell r="L746">
            <v>8.2561931636384277E-3</v>
          </cell>
          <cell r="M746">
            <v>7.8025540177121796E-3</v>
          </cell>
          <cell r="N746">
            <v>9.8403156168393163E-3</v>
          </cell>
          <cell r="O746">
            <v>9.4369668199838184E-3</v>
          </cell>
          <cell r="P746">
            <v>1.8104033051556823E-2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4.7335115011385154E-3</v>
          </cell>
          <cell r="G747">
            <v>5.639600994537807E-3</v>
          </cell>
          <cell r="H747">
            <v>7.0867629657722165E-3</v>
          </cell>
          <cell r="I747">
            <v>7.3428438214850301E-3</v>
          </cell>
          <cell r="J747">
            <v>7.1006696706288888E-3</v>
          </cell>
          <cell r="K747">
            <v>7.5944825250350194E-3</v>
          </cell>
          <cell r="L747">
            <v>1.0320240848305783E-2</v>
          </cell>
          <cell r="M747">
            <v>9.7529730263530932E-3</v>
          </cell>
          <cell r="N747">
            <v>1.2300354955179589E-2</v>
          </cell>
          <cell r="O747">
            <v>1.1796208402768219E-2</v>
          </cell>
          <cell r="P747">
            <v>2.2629853818731473E-2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4.7335115011385154E-3</v>
          </cell>
          <cell r="G748">
            <v>5.639600994537807E-3</v>
          </cell>
          <cell r="H748">
            <v>7.0867629657722165E-3</v>
          </cell>
          <cell r="I748">
            <v>7.3428438214850301E-3</v>
          </cell>
          <cell r="J748">
            <v>7.1006696706288888E-3</v>
          </cell>
          <cell r="K748">
            <v>7.5944825250350194E-3</v>
          </cell>
          <cell r="L748">
            <v>1.0320240848305783E-2</v>
          </cell>
          <cell r="M748">
            <v>9.7529730263530932E-3</v>
          </cell>
          <cell r="N748">
            <v>1.2300354955179589E-2</v>
          </cell>
          <cell r="O748">
            <v>1.1796208402768219E-2</v>
          </cell>
          <cell r="P748">
            <v>2.2629853818731473E-2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4.8568428605058898E-4</v>
          </cell>
          <cell r="G749">
            <v>1.6012927951302901E-5</v>
          </cell>
          <cell r="H749">
            <v>7.3887260155329397E-6</v>
          </cell>
          <cell r="I749">
            <v>3.2559827006497498E-6</v>
          </cell>
          <cell r="J749">
            <v>1.90000023114812E-4</v>
          </cell>
          <cell r="K749">
            <v>1.02744619581311E-6</v>
          </cell>
          <cell r="L749">
            <v>1.7380491630842999E-4</v>
          </cell>
          <cell r="M749">
            <v>3.3048454289842499E-6</v>
          </cell>
          <cell r="N749">
            <v>7.7701002318862199E-4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4.8568428605058898E-4</v>
          </cell>
          <cell r="G750">
            <v>4.8568428605058898E-4</v>
          </cell>
          <cell r="H750">
            <v>4.8568428605058898E-4</v>
          </cell>
          <cell r="I750">
            <v>5.0347655130664399E-4</v>
          </cell>
          <cell r="J750">
            <v>5.0908594001742495E-4</v>
          </cell>
          <cell r="K750">
            <v>5.4150971467261495E-4</v>
          </cell>
          <cell r="L750">
            <v>7.0234194583288704E-4</v>
          </cell>
          <cell r="M750">
            <v>7.0321152073088802E-4</v>
          </cell>
          <cell r="N750">
            <v>8.7797017419355297E-4</v>
          </cell>
          <cell r="O750">
            <v>8.8047915376611397E-4</v>
          </cell>
          <cell r="P750">
            <v>1.65748917695474E-3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2259.3531571691201</v>
          </cell>
          <cell r="F751">
            <v>2235.4032591384098</v>
          </cell>
          <cell r="G751">
            <v>2268.7796673386601</v>
          </cell>
          <cell r="H751">
            <v>2238.5117101465999</v>
          </cell>
          <cell r="I751">
            <v>2240.4532260380001</v>
          </cell>
          <cell r="J751">
            <v>2266.0987902438901</v>
          </cell>
          <cell r="K751">
            <v>2291.7444456571302</v>
          </cell>
          <cell r="L751">
            <v>2317.3905268316598</v>
          </cell>
          <cell r="M751">
            <v>2317.3901728963801</v>
          </cell>
          <cell r="N751">
            <v>2317.39078926819</v>
          </cell>
          <cell r="O751">
            <v>2317.3901306144899</v>
          </cell>
          <cell r="P751">
            <v>2317.3906945417998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48.692955973472472</v>
          </cell>
          <cell r="F752">
            <v>48.176800887490593</v>
          </cell>
          <cell r="G752">
            <v>48.896126227139682</v>
          </cell>
          <cell r="H752">
            <v>48.243786189664533</v>
          </cell>
          <cell r="I752">
            <v>48.285632821399211</v>
          </cell>
          <cell r="J752">
            <v>48.838347767688568</v>
          </cell>
          <cell r="K752">
            <v>49.391047981553264</v>
          </cell>
          <cell r="L752">
            <v>49.943790486534965</v>
          </cell>
          <cell r="M752">
            <v>49.943765825316632</v>
          </cell>
          <cell r="N752">
            <v>49.943795761328367</v>
          </cell>
          <cell r="O752">
            <v>49.943765746507047</v>
          </cell>
          <cell r="P752">
            <v>49.943794658930017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24.34647798673624</v>
          </cell>
          <cell r="F753">
            <v>24.088397188991497</v>
          </cell>
          <cell r="G753">
            <v>24.448056760114795</v>
          </cell>
          <cell r="H753">
            <v>24.12189342830391</v>
          </cell>
          <cell r="I753">
            <v>24.142814935754316</v>
          </cell>
          <cell r="J753">
            <v>24.419167998317782</v>
          </cell>
          <cell r="K753">
            <v>24.695522043719102</v>
          </cell>
          <cell r="L753">
            <v>24.971880677065254</v>
          </cell>
          <cell r="M753">
            <v>24.971876863107489</v>
          </cell>
          <cell r="N753">
            <v>24.971883505045149</v>
          </cell>
          <cell r="O753">
            <v>24.971876407483698</v>
          </cell>
          <cell r="P753">
            <v>24.971882484286667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24.34647798673624</v>
          </cell>
          <cell r="F754">
            <v>24.088397188991497</v>
          </cell>
          <cell r="G754">
            <v>24.448056760114795</v>
          </cell>
          <cell r="H754">
            <v>24.12189342830391</v>
          </cell>
          <cell r="I754">
            <v>24.142814935754316</v>
          </cell>
          <cell r="J754">
            <v>24.419167998317782</v>
          </cell>
          <cell r="K754">
            <v>24.695522043719102</v>
          </cell>
          <cell r="L754">
            <v>24.971880677065254</v>
          </cell>
          <cell r="M754">
            <v>24.971876863107489</v>
          </cell>
          <cell r="N754">
            <v>24.971883505045149</v>
          </cell>
          <cell r="O754">
            <v>24.971876407483698</v>
          </cell>
          <cell r="P754">
            <v>24.971882484286667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5.4446612613821097</v>
          </cell>
          <cell r="H4">
            <v>5.7422346267161801</v>
          </cell>
          <cell r="I4">
            <v>5.9416233061294204</v>
          </cell>
          <cell r="J4">
            <v>6.0831840688613603</v>
          </cell>
          <cell r="K4">
            <v>6.2037454060026702</v>
          </cell>
          <cell r="L4">
            <v>6.20374609081248</v>
          </cell>
          <cell r="M4">
            <v>6.2037478253949097</v>
          </cell>
          <cell r="N4">
            <v>6.2037504631706701</v>
          </cell>
          <cell r="O4">
            <v>6.3099915071811896</v>
          </cell>
        </row>
        <row r="5">
          <cell r="A5" t="str">
            <v>EXPELC_DE</v>
          </cell>
          <cell r="C5" t="str">
            <v>ELC_E-DE</v>
          </cell>
          <cell r="D5">
            <v>26.492979872340378</v>
          </cell>
          <cell r="E5">
            <v>8.3497548660888346E-4</v>
          </cell>
          <cell r="F5">
            <v>8.916567200791479E-4</v>
          </cell>
          <cell r="G5">
            <v>8.1633050959503326E-4</v>
          </cell>
          <cell r="H5">
            <v>1.2597691429292522E-3</v>
          </cell>
          <cell r="I5">
            <v>1.3646816693712136E-3</v>
          </cell>
          <cell r="J5">
            <v>1.079674842387107E-3</v>
          </cell>
          <cell r="K5">
            <v>8.5449111411225369E-4</v>
          </cell>
          <cell r="L5">
            <v>6.1828380427292415E-4</v>
          </cell>
          <cell r="M5">
            <v>1.2381292413902248E-3</v>
          </cell>
          <cell r="N5">
            <v>1.2224476065873418E-3</v>
          </cell>
          <cell r="O5">
            <v>2.3635445128119357E-3</v>
          </cell>
        </row>
        <row r="6">
          <cell r="A6" t="str">
            <v>IMPDSL</v>
          </cell>
          <cell r="C6" t="str">
            <v>DSL</v>
          </cell>
          <cell r="D6">
            <v>118.4330729076148</v>
          </cell>
          <cell r="E6">
            <v>112.13753658445594</v>
          </cell>
          <cell r="F6">
            <v>96.726245239820486</v>
          </cell>
          <cell r="G6">
            <v>71.547846709880389</v>
          </cell>
          <cell r="H6">
            <v>49.550338049941161</v>
          </cell>
          <cell r="I6">
            <v>45.362022147697189</v>
          </cell>
          <cell r="J6">
            <v>42.436318016544213</v>
          </cell>
          <cell r="K6">
            <v>40.402702696015808</v>
          </cell>
          <cell r="L6">
            <v>39.789493275008113</v>
          </cell>
          <cell r="M6">
            <v>33.022837194240026</v>
          </cell>
          <cell r="N6">
            <v>29.188571027127242</v>
          </cell>
          <cell r="O6">
            <v>29.479212912577886</v>
          </cell>
        </row>
        <row r="7">
          <cell r="A7" t="str">
            <v>IMPH2</v>
          </cell>
          <cell r="C7" t="str">
            <v>H2</v>
          </cell>
          <cell r="I7">
            <v>5.2955641756124621E-3</v>
          </cell>
          <cell r="J7">
            <v>5.3202122823652921E-3</v>
          </cell>
          <cell r="K7">
            <v>4.2806536593722544E-3</v>
          </cell>
          <cell r="L7">
            <v>1.5420209759245561E-3</v>
          </cell>
          <cell r="M7">
            <v>3.2417520850228938E-3</v>
          </cell>
          <cell r="N7">
            <v>2.1636807573610301E-3</v>
          </cell>
          <cell r="O7">
            <v>5.180085506482043E-3</v>
          </cell>
        </row>
        <row r="8">
          <cell r="A8" t="str">
            <v>IMPELC_AT</v>
          </cell>
          <cell r="C8" t="str">
            <v>ELC_I-AT</v>
          </cell>
          <cell r="D8">
            <v>15.013805804505804</v>
          </cell>
          <cell r="E8">
            <v>2.5806872026915201E-2</v>
          </cell>
          <cell r="F8">
            <v>1.7669258476251368E-2</v>
          </cell>
          <cell r="G8">
            <v>2.0365738633986524E-2</v>
          </cell>
          <cell r="H8">
            <v>1.4485354723727971E-2</v>
          </cell>
          <cell r="I8">
            <v>1.109316934656185E-2</v>
          </cell>
          <cell r="J8">
            <v>8.101503201746121E-3</v>
          </cell>
          <cell r="K8">
            <v>1.2603076047741224E-2</v>
          </cell>
          <cell r="L8">
            <v>1.1919733155988646E-2</v>
          </cell>
          <cell r="M8">
            <v>3.2814696930322934E-2</v>
          </cell>
          <cell r="N8">
            <v>3.4377431177617386E-2</v>
          </cell>
          <cell r="O8">
            <v>4.7879378079121238E-2</v>
          </cell>
        </row>
        <row r="9">
          <cell r="A9" t="str">
            <v>IMPELC_AT</v>
          </cell>
          <cell r="C9" t="str">
            <v>ELCS</v>
          </cell>
          <cell r="D9">
            <v>15.013805804505804</v>
          </cell>
          <cell r="E9">
            <v>2.5806872026915201E-2</v>
          </cell>
          <cell r="F9">
            <v>1.7669258476251368E-2</v>
          </cell>
          <cell r="G9">
            <v>2.0365738633986524E-2</v>
          </cell>
          <cell r="H9">
            <v>1.4485354723727971E-2</v>
          </cell>
          <cell r="I9">
            <v>1.109316934656185E-2</v>
          </cell>
          <cell r="J9">
            <v>8.101503201746121E-3</v>
          </cell>
          <cell r="K9">
            <v>1.2603076047741224E-2</v>
          </cell>
          <cell r="L9">
            <v>1.1919733155988646E-2</v>
          </cell>
          <cell r="M9">
            <v>3.2814696930322934E-2</v>
          </cell>
          <cell r="N9">
            <v>3.4377431177617386E-2</v>
          </cell>
          <cell r="O9">
            <v>4.7879378079121238E-2</v>
          </cell>
        </row>
        <row r="10">
          <cell r="A10" t="str">
            <v>IMPELC_FR</v>
          </cell>
          <cell r="C10" t="str">
            <v>ELC_I-FR</v>
          </cell>
          <cell r="D10">
            <v>28.948621079825447</v>
          </cell>
          <cell r="E10">
            <v>17.896136568862943</v>
          </cell>
          <cell r="F10">
            <v>21.798387766539818</v>
          </cell>
          <cell r="G10">
            <v>15.355074112408488</v>
          </cell>
          <cell r="H10">
            <v>21.784940170041835</v>
          </cell>
          <cell r="I10">
            <v>30.009486846103432</v>
          </cell>
          <cell r="J10">
            <v>36.588707576892986</v>
          </cell>
          <cell r="K10">
            <v>34.132461666961753</v>
          </cell>
          <cell r="L10">
            <v>62.509804137508702</v>
          </cell>
          <cell r="M10">
            <v>69.145254618292782</v>
          </cell>
          <cell r="N10">
            <v>69.151825930948291</v>
          </cell>
          <cell r="O10">
            <v>69.131121574889846</v>
          </cell>
        </row>
        <row r="11">
          <cell r="A11" t="str">
            <v>IMPELC_FR</v>
          </cell>
          <cell r="C11" t="str">
            <v>ELCS</v>
          </cell>
          <cell r="D11">
            <v>28.948621079825447</v>
          </cell>
          <cell r="E11">
            <v>17.896136568862943</v>
          </cell>
          <cell r="F11">
            <v>21.798387766539818</v>
          </cell>
          <cell r="G11">
            <v>15.355074112408488</v>
          </cell>
          <cell r="H11">
            <v>21.784940170041835</v>
          </cell>
          <cell r="I11">
            <v>30.009486846103432</v>
          </cell>
          <cell r="J11">
            <v>36.588707576892986</v>
          </cell>
          <cell r="K11">
            <v>34.132461666961753</v>
          </cell>
          <cell r="L11">
            <v>62.509804137508702</v>
          </cell>
          <cell r="M11">
            <v>69.145254618292782</v>
          </cell>
          <cell r="N11">
            <v>69.151825930948291</v>
          </cell>
          <cell r="O11">
            <v>69.131121574889846</v>
          </cell>
        </row>
        <row r="12">
          <cell r="A12" t="str">
            <v>RNWHYDR1</v>
          </cell>
          <cell r="C12" t="str">
            <v>HYDR</v>
          </cell>
          <cell r="D12">
            <v>66.632400502760674</v>
          </cell>
          <cell r="E12">
            <v>55.764001733336414</v>
          </cell>
          <cell r="F12">
            <v>65.556318370187</v>
          </cell>
          <cell r="G12">
            <v>64.475119945139795</v>
          </cell>
          <cell r="H12">
            <v>63.391538066884074</v>
          </cell>
          <cell r="I12">
            <v>62.306984633605879</v>
          </cell>
          <cell r="J12">
            <v>61.223399740429258</v>
          </cell>
          <cell r="K12">
            <v>60.138180813792999</v>
          </cell>
          <cell r="L12">
            <v>60.138199039348812</v>
          </cell>
          <cell r="M12">
            <v>60.138075297195293</v>
          </cell>
          <cell r="N12">
            <v>60.138096489706221</v>
          </cell>
          <cell r="O12">
            <v>60.139069257220626</v>
          </cell>
        </row>
        <row r="13">
          <cell r="A13" t="str">
            <v>EXPELC_IT</v>
          </cell>
          <cell r="C13" t="str">
            <v>ELC_E-IT</v>
          </cell>
          <cell r="D13">
            <v>71.694107738035498</v>
          </cell>
          <cell r="E13">
            <v>35.802283466126084</v>
          </cell>
          <cell r="F13">
            <v>64.428910211023876</v>
          </cell>
          <cell r="G13">
            <v>80.783661865418367</v>
          </cell>
          <cell r="H13">
            <v>65.541287868712686</v>
          </cell>
          <cell r="I13">
            <v>43.251182858534314</v>
          </cell>
          <cell r="J13">
            <v>25.531595496821609</v>
          </cell>
          <cell r="K13">
            <v>28.261076967827066</v>
          </cell>
          <cell r="L13">
            <v>48.514423393887576</v>
          </cell>
          <cell r="M13">
            <v>65.345030133779986</v>
          </cell>
          <cell r="N13">
            <v>63.053858271456711</v>
          </cell>
          <cell r="O13">
            <v>59.288619813389673</v>
          </cell>
        </row>
        <row r="14">
          <cell r="A14" t="str">
            <v>IMPLNG</v>
          </cell>
          <cell r="C14" t="str">
            <v>LBIO</v>
          </cell>
          <cell r="G14">
            <v>3.3471017520064947E-3</v>
          </cell>
          <cell r="H14">
            <v>5.2652234733551226E-2</v>
          </cell>
          <cell r="I14">
            <v>3.2380231718437007E-2</v>
          </cell>
          <cell r="J14">
            <v>6.5982094862303215E-3</v>
          </cell>
          <cell r="K14">
            <v>1.3591872385800924E-2</v>
          </cell>
          <cell r="L14">
            <v>4.7310968754033572E-3</v>
          </cell>
          <cell r="M14">
            <v>8.2722739026307342E-3</v>
          </cell>
          <cell r="N14">
            <v>6.716912440509511E-3</v>
          </cell>
          <cell r="O14">
            <v>1.3839506451064928E-2</v>
          </cell>
        </row>
        <row r="15">
          <cell r="A15" t="str">
            <v>IMPLNG</v>
          </cell>
          <cell r="C15" t="str">
            <v>LNGA</v>
          </cell>
          <cell r="G15">
            <v>2.1562566429670998E-3</v>
          </cell>
          <cell r="H15">
            <v>3.7406291794792909E-3</v>
          </cell>
          <cell r="I15">
            <v>3.5682743106412057E-3</v>
          </cell>
          <cell r="J15">
            <v>3.6711126453040882E-3</v>
          </cell>
          <cell r="K15">
            <v>7.7442126696929646E-3</v>
          </cell>
          <cell r="L15">
            <v>4.0565228009924563E-3</v>
          </cell>
          <cell r="M15">
            <v>7.7777195717792904E-3</v>
          </cell>
          <cell r="N15">
            <v>6.1008395501911438E-3</v>
          </cell>
          <cell r="O15">
            <v>1.3174525679436722E-2</v>
          </cell>
        </row>
        <row r="16">
          <cell r="A16" t="str">
            <v>IMPURN1</v>
          </cell>
          <cell r="C16" t="str">
            <v>URN</v>
          </cell>
          <cell r="D16">
            <v>250.94821854160557</v>
          </cell>
          <cell r="E16">
            <v>254.39237910173208</v>
          </cell>
          <cell r="F16">
            <v>224.04955322773461</v>
          </cell>
          <cell r="G16">
            <v>221.52314838243203</v>
          </cell>
          <cell r="H16">
            <v>175.00179920526506</v>
          </cell>
          <cell r="I16">
            <v>100.00854092353339</v>
          </cell>
          <cell r="L16">
            <v>28.69505887858929</v>
          </cell>
          <cell r="M16">
            <v>98.817747726076774</v>
          </cell>
          <cell r="N16">
            <v>98.851899104933494</v>
          </cell>
          <cell r="O16">
            <v>109.54123564099227</v>
          </cell>
        </row>
        <row r="17">
          <cell r="A17" t="str">
            <v>EXPELC_AT</v>
          </cell>
          <cell r="C17" t="str">
            <v>ELC_E-AT</v>
          </cell>
          <cell r="D17">
            <v>6.2295583549019771</v>
          </cell>
          <cell r="E17">
            <v>1.4721716469662262E-3</v>
          </cell>
          <cell r="F17">
            <v>2.6652186948112194E-3</v>
          </cell>
          <cell r="G17">
            <v>4.23414629181273E-4</v>
          </cell>
          <cell r="H17">
            <v>5.3518810121306487E-4</v>
          </cell>
          <cell r="I17">
            <v>5.0686236337276966E-4</v>
          </cell>
          <cell r="J17">
            <v>4.5251374007753006E-4</v>
          </cell>
          <cell r="K17">
            <v>4.0835868736709043E-4</v>
          </cell>
          <cell r="L17">
            <v>4.5312060444759229E-4</v>
          </cell>
          <cell r="M17">
            <v>4.802035437913215E-4</v>
          </cell>
          <cell r="N17">
            <v>4.6236063101960835E-4</v>
          </cell>
          <cell r="O17">
            <v>8.7788546625435849E-4</v>
          </cell>
        </row>
        <row r="18">
          <cell r="A18" t="str">
            <v>EXPELC_FR</v>
          </cell>
          <cell r="C18" t="str">
            <v>ELC_E-FR</v>
          </cell>
          <cell r="D18">
            <v>12.753360727030081</v>
          </cell>
          <cell r="E18">
            <v>1.1288686695319333E-3</v>
          </cell>
          <cell r="F18">
            <v>1.0504720113195341E-3</v>
          </cell>
          <cell r="G18">
            <v>6.6198001603568878E-4</v>
          </cell>
          <cell r="H18">
            <v>1.0879593814902395E-3</v>
          </cell>
          <cell r="I18">
            <v>1.101750822424293E-3</v>
          </cell>
          <cell r="J18">
            <v>8.703649094900449E-4</v>
          </cell>
          <cell r="K18">
            <v>1.0849471081549363E-3</v>
          </cell>
          <cell r="L18">
            <v>7.2782195003113636E-4</v>
          </cell>
          <cell r="M18">
            <v>1.0039640451054541E-3</v>
          </cell>
          <cell r="N18">
            <v>9.3700160542320107E-4</v>
          </cell>
          <cell r="O18">
            <v>1.7558939961181748E-3</v>
          </cell>
        </row>
        <row r="19">
          <cell r="A19" t="str">
            <v>RNWWND1</v>
          </cell>
          <cell r="C19" t="str">
            <v>WND</v>
          </cell>
          <cell r="D19">
            <v>0.51796969734099985</v>
          </cell>
          <cell r="E19">
            <v>0.53922784758952536</v>
          </cell>
          <cell r="F19">
            <v>0.49708484481461696</v>
          </cell>
          <cell r="G19">
            <v>0.59351065648233903</v>
          </cell>
          <cell r="H19">
            <v>0.59393659310375124</v>
          </cell>
          <cell r="I19">
            <v>0.59400994719740718</v>
          </cell>
          <cell r="J19">
            <v>0.60841071961179638</v>
          </cell>
          <cell r="K19">
            <v>0.60611290522327699</v>
          </cell>
          <cell r="L19">
            <v>0.60924757718828249</v>
          </cell>
          <cell r="M19">
            <v>0.60828598669233802</v>
          </cell>
          <cell r="N19">
            <v>0.60784363623609261</v>
          </cell>
          <cell r="O19">
            <v>0.59865012404337337</v>
          </cell>
        </row>
        <row r="20">
          <cell r="A20" t="str">
            <v>RNWWND2</v>
          </cell>
          <cell r="C20" t="str">
            <v>WND</v>
          </cell>
          <cell r="D20">
            <v>1.922728687864933E-3</v>
          </cell>
          <cell r="E20">
            <v>1.9254834689893471E-3</v>
          </cell>
          <cell r="F20">
            <v>1.9317961966747205E-3</v>
          </cell>
          <cell r="G20">
            <v>2.0031020096934562E-3</v>
          </cell>
          <cell r="H20">
            <v>2.5088523849265908E-3</v>
          </cell>
          <cell r="I20">
            <v>2.8628865667924583E-3</v>
          </cell>
          <cell r="J20">
            <v>6.6542516977454178E-3</v>
          </cell>
          <cell r="K20">
            <v>7.2209272968424259E-3</v>
          </cell>
          <cell r="L20">
            <v>7.2393970038095619E-3</v>
          </cell>
          <cell r="M20">
            <v>6.7359072934998895E-3</v>
          </cell>
          <cell r="N20">
            <v>7.8208011981782954E-3</v>
          </cell>
          <cell r="O20">
            <v>9.7269228857170507E-3</v>
          </cell>
        </row>
        <row r="21">
          <cell r="A21" t="str">
            <v>RNWMNR1</v>
          </cell>
          <cell r="C21" t="str">
            <v>MNR</v>
          </cell>
          <cell r="D21">
            <v>3.7980883851334299</v>
          </cell>
          <cell r="E21">
            <v>12.390640209003887</v>
          </cell>
          <cell r="F21">
            <v>12.540002005209809</v>
          </cell>
          <cell r="G21">
            <v>12.540418858417713</v>
          </cell>
          <cell r="H21">
            <v>12.540424807697994</v>
          </cell>
          <cell r="I21">
            <v>12.536602758110231</v>
          </cell>
          <cell r="J21">
            <v>12.536879776440539</v>
          </cell>
          <cell r="K21">
            <v>12.531511282392447</v>
          </cell>
          <cell r="L21">
            <v>12.536409671540206</v>
          </cell>
          <cell r="M21">
            <v>12.531740663448247</v>
          </cell>
          <cell r="N21">
            <v>12.534160329286197</v>
          </cell>
          <cell r="O21">
            <v>12.524981125484407</v>
          </cell>
        </row>
        <row r="22">
          <cell r="A22" t="str">
            <v>RNWWND3</v>
          </cell>
          <cell r="C22" t="str">
            <v>WND</v>
          </cell>
          <cell r="D22">
            <v>1.5644034496779848E-3</v>
          </cell>
          <cell r="E22">
            <v>1.5659106293023797E-3</v>
          </cell>
          <cell r="F22">
            <v>1.5699256336357444E-3</v>
          </cell>
          <cell r="G22">
            <v>1.6245086675602638E-3</v>
          </cell>
          <cell r="H22">
            <v>2.0078102210745762E-3</v>
          </cell>
          <cell r="I22">
            <v>2.0183016775499009E-3</v>
          </cell>
          <cell r="J22">
            <v>3.9089416246985351E-3</v>
          </cell>
          <cell r="K22">
            <v>4.358442926038748E-3</v>
          </cell>
          <cell r="L22">
            <v>4.2162652389570125E-3</v>
          </cell>
          <cell r="M22">
            <v>4.8125985653949162E-3</v>
          </cell>
          <cell r="N22">
            <v>4.7052659227607794E-3</v>
          </cell>
          <cell r="O22">
            <v>7.0558255542126818E-3</v>
          </cell>
        </row>
        <row r="23">
          <cell r="A23" t="str">
            <v>RNWMNR2</v>
          </cell>
          <cell r="C23" t="str">
            <v>MNR</v>
          </cell>
          <cell r="I23">
            <v>3.7576455450767034E-3</v>
          </cell>
          <cell r="J23">
            <v>3.7466079152158817E-3</v>
          </cell>
          <cell r="K23">
            <v>7.3936082283015637E-3</v>
          </cell>
          <cell r="L23">
            <v>4.0223898116289051E-3</v>
          </cell>
          <cell r="M23">
            <v>7.3461320394666392E-3</v>
          </cell>
          <cell r="N23">
            <v>5.7856685648861516E-3</v>
          </cell>
          <cell r="O23">
            <v>1.2469402566246669E-2</v>
          </cell>
        </row>
        <row r="24">
          <cell r="A24" t="str">
            <v>RNWWND4</v>
          </cell>
          <cell r="C24" t="str">
            <v>WND</v>
          </cell>
          <cell r="D24">
            <v>1.498114388935395E-3</v>
          </cell>
          <cell r="E24">
            <v>1.4993656263155176E-3</v>
          </cell>
          <cell r="F24">
            <v>1.5031476959096884E-3</v>
          </cell>
          <cell r="G24">
            <v>1.5546917635651278E-3</v>
          </cell>
          <cell r="H24">
            <v>1.9164797201235992E-3</v>
          </cell>
          <cell r="I24">
            <v>1.9136119113988448E-3</v>
          </cell>
          <cell r="J24">
            <v>3.5258547230057882E-3</v>
          </cell>
          <cell r="K24">
            <v>4.0188047280017994E-3</v>
          </cell>
          <cell r="L24">
            <v>3.869393620867911E-3</v>
          </cell>
          <cell r="M24">
            <v>4.5884477773932919E-3</v>
          </cell>
          <cell r="N24">
            <v>4.3496340257708037E-3</v>
          </cell>
          <cell r="O24">
            <v>6.7413861495159893E-3</v>
          </cell>
        </row>
        <row r="25">
          <cell r="A25" t="str">
            <v>RNWMNR3</v>
          </cell>
          <cell r="C25" t="str">
            <v>MNR</v>
          </cell>
          <cell r="I25">
            <v>1.7943452729388956E-3</v>
          </cell>
          <cell r="J25">
            <v>1.6200082799021106E-3</v>
          </cell>
          <cell r="K25">
            <v>3.4384762008515687E-3</v>
          </cell>
          <cell r="L25">
            <v>1.9403183084423219E-3</v>
          </cell>
          <cell r="M25">
            <v>3.4252047843929762E-3</v>
          </cell>
          <cell r="N25">
            <v>2.8199215860131104E-3</v>
          </cell>
          <cell r="O25">
            <v>6.0431583372751816E-3</v>
          </cell>
        </row>
        <row r="26">
          <cell r="A26" t="str">
            <v>IMPLFO1</v>
          </cell>
          <cell r="C26" t="str">
            <v>LFO</v>
          </cell>
          <cell r="D26">
            <v>101.77180259510023</v>
          </cell>
          <cell r="E26">
            <v>88.640480640917261</v>
          </cell>
          <cell r="F26">
            <v>79.415302212560007</v>
          </cell>
          <cell r="G26">
            <v>75.425857018879796</v>
          </cell>
          <cell r="H26">
            <v>60.340645493462006</v>
          </cell>
          <cell r="I26">
            <v>51.889540447244386</v>
          </cell>
          <cell r="J26">
            <v>48.151578546835964</v>
          </cell>
          <cell r="K26">
            <v>42.383779426571422</v>
          </cell>
          <cell r="L26">
            <v>35.979211988621145</v>
          </cell>
          <cell r="M26">
            <v>30.481123164690683</v>
          </cell>
          <cell r="N26">
            <v>21.556966179657664</v>
          </cell>
          <cell r="O26">
            <v>9.1907973348863408</v>
          </cell>
        </row>
        <row r="27">
          <cell r="A27" t="str">
            <v>RNWWND5</v>
          </cell>
          <cell r="C27" t="str">
            <v>WND</v>
          </cell>
          <cell r="D27">
            <v>1.076591019697903E-3</v>
          </cell>
          <cell r="E27">
            <v>1.0758648821827287E-3</v>
          </cell>
          <cell r="F27">
            <v>1.0774616099945016E-3</v>
          </cell>
          <cell r="G27">
            <v>1.1185436034299441E-3</v>
          </cell>
          <cell r="H27">
            <v>1.3510497980324123E-3</v>
          </cell>
          <cell r="I27">
            <v>1.2759154691511579E-3</v>
          </cell>
          <cell r="J27">
            <v>1.8434907087289782E-3</v>
          </cell>
          <cell r="K27">
            <v>2.700182664671898E-3</v>
          </cell>
          <cell r="L27">
            <v>2.7435479542690829E-3</v>
          </cell>
          <cell r="M27">
            <v>4.4328382576210579E-3</v>
          </cell>
          <cell r="N27">
            <v>4.2516693406510816E-3</v>
          </cell>
          <cell r="O27">
            <v>7.3495563959772477E-3</v>
          </cell>
        </row>
        <row r="28">
          <cell r="A28" t="str">
            <v>IMPBNGA</v>
          </cell>
          <cell r="C28" t="str">
            <v>BIO</v>
          </cell>
          <cell r="E28">
            <v>0.51650060346707694</v>
          </cell>
          <cell r="F28">
            <v>1.167140383254669</v>
          </cell>
          <cell r="G28">
            <v>2.2314105588451412</v>
          </cell>
          <cell r="H28">
            <v>3.795172383525701</v>
          </cell>
          <cell r="I28">
            <v>6.0928396958678119</v>
          </cell>
          <cell r="J28">
            <v>6.4120402415320825</v>
          </cell>
          <cell r="K28">
            <v>6.6938574090342087</v>
          </cell>
          <cell r="L28">
            <v>7.0971301580434911</v>
          </cell>
          <cell r="M28">
            <v>7.4045699430130956</v>
          </cell>
          <cell r="N28">
            <v>8.7478403669304043</v>
          </cell>
          <cell r="O28">
            <v>9.1032144076528976</v>
          </cell>
        </row>
        <row r="29">
          <cell r="A29" t="str">
            <v>RNWGEO1</v>
          </cell>
          <cell r="C29" t="str">
            <v>GEO</v>
          </cell>
          <cell r="I29">
            <v>1.5223323170963527E-4</v>
          </cell>
          <cell r="J29">
            <v>5.9909835655819706E-2</v>
          </cell>
          <cell r="K29">
            <v>9.708688986766667E-2</v>
          </cell>
          <cell r="L29">
            <v>0.10032559303930187</v>
          </cell>
          <cell r="M29">
            <v>9.7650628624137162E-2</v>
          </cell>
          <cell r="N29">
            <v>0.11867218520730481</v>
          </cell>
          <cell r="O29">
            <v>0.20295092244405274</v>
          </cell>
        </row>
        <row r="30">
          <cell r="A30" t="str">
            <v>RNWGEO2</v>
          </cell>
          <cell r="C30" t="str">
            <v>GEO</v>
          </cell>
          <cell r="I30">
            <v>1.5000167782790787E-4</v>
          </cell>
          <cell r="J30">
            <v>9.6033609540287813E-3</v>
          </cell>
          <cell r="K30">
            <v>1.4466206204235161E-2</v>
          </cell>
          <cell r="L30">
            <v>1.4615611351154299E-2</v>
          </cell>
          <cell r="M30">
            <v>1.7482593007927132E-2</v>
          </cell>
          <cell r="N30">
            <v>1.7691573414494659E-2</v>
          </cell>
          <cell r="O30">
            <v>3.3955339013688857E-2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84.301798359963399</v>
          </cell>
          <cell r="G31">
            <v>85.299693110858897</v>
          </cell>
          <cell r="H31">
            <v>89.961650750750096</v>
          </cell>
          <cell r="I31">
            <v>93.085404454654693</v>
          </cell>
          <cell r="J31">
            <v>95.303191754742599</v>
          </cell>
          <cell r="K31">
            <v>97.192001522036094</v>
          </cell>
          <cell r="L31">
            <v>95.129794574579194</v>
          </cell>
          <cell r="M31">
            <v>95.636951845183205</v>
          </cell>
          <cell r="N31">
            <v>97.190510255409194</v>
          </cell>
          <cell r="O31">
            <v>98.856463901238897</v>
          </cell>
        </row>
        <row r="32">
          <cell r="A32" t="str">
            <v>RNWGEO3</v>
          </cell>
          <cell r="C32" t="str">
            <v>GEO</v>
          </cell>
          <cell r="I32">
            <v>1.4912924819308191E-4</v>
          </cell>
          <cell r="J32">
            <v>6.9687002279137777E-3</v>
          </cell>
          <cell r="K32">
            <v>1.0272705531785453E-2</v>
          </cell>
          <cell r="L32">
            <v>1.0525317364126745E-2</v>
          </cell>
          <cell r="M32">
            <v>1.2826174177340829E-2</v>
          </cell>
          <cell r="N32">
            <v>1.2810872162098509E-2</v>
          </cell>
          <cell r="O32">
            <v>2.4796718308450292E-2</v>
          </cell>
        </row>
        <row r="33">
          <cell r="A33" t="str">
            <v>RNWGEO4</v>
          </cell>
          <cell r="C33" t="str">
            <v>GEO</v>
          </cell>
          <cell r="I33">
            <v>1.4829296254790191E-4</v>
          </cell>
          <cell r="J33">
            <v>5.513590921673619E-3</v>
          </cell>
          <cell r="K33">
            <v>8.0015931907121297E-3</v>
          </cell>
          <cell r="L33">
            <v>8.2720921102523333E-3</v>
          </cell>
          <cell r="M33">
            <v>1.0248209626983093E-2</v>
          </cell>
          <cell r="N33">
            <v>1.0195096995392016E-2</v>
          </cell>
          <cell r="O33">
            <v>1.9784525532338726E-2</v>
          </cell>
        </row>
        <row r="34">
          <cell r="A34" t="str">
            <v>RNWGEO5</v>
          </cell>
          <cell r="C34" t="str">
            <v>GEO</v>
          </cell>
          <cell r="I34">
            <v>1.3630456649747809E-4</v>
          </cell>
          <cell r="J34">
            <v>1.367957299883547E-3</v>
          </cell>
          <cell r="K34">
            <v>1.9761850819942405E-3</v>
          </cell>
          <cell r="L34">
            <v>2.0148911707740251E-3</v>
          </cell>
          <cell r="M34">
            <v>2.5863206990411132E-3</v>
          </cell>
          <cell r="N34">
            <v>2.5166032078779523E-3</v>
          </cell>
          <cell r="O34">
            <v>4.948310987882708E-3</v>
          </cell>
        </row>
        <row r="35">
          <cell r="A35" t="str">
            <v>IMPGSL</v>
          </cell>
          <cell r="C35" t="str">
            <v>GSL</v>
          </cell>
          <cell r="D35">
            <v>79.852344734201267</v>
          </cell>
          <cell r="E35">
            <v>75.955462663293488</v>
          </cell>
          <cell r="F35">
            <v>79.942789402630922</v>
          </cell>
          <cell r="G35">
            <v>58.364548597759359</v>
          </cell>
          <cell r="H35">
            <v>44.895157753096754</v>
          </cell>
          <cell r="I35">
            <v>38.623444958051266</v>
          </cell>
          <cell r="J35">
            <v>33.217655395853797</v>
          </cell>
          <cell r="K35">
            <v>28.732926152551862</v>
          </cell>
          <cell r="L35">
            <v>26.13487157448284</v>
          </cell>
          <cell r="M35">
            <v>23.750701042989146</v>
          </cell>
          <cell r="N35">
            <v>21.91830904793423</v>
          </cell>
          <cell r="O35">
            <v>20.980651903534731</v>
          </cell>
        </row>
        <row r="36">
          <cell r="A36" t="str">
            <v>RNWWOD1</v>
          </cell>
          <cell r="C36" t="str">
            <v>WOD</v>
          </cell>
          <cell r="D36">
            <v>11.111874457350075</v>
          </cell>
          <cell r="E36">
            <v>11.952883149915786</v>
          </cell>
          <cell r="F36">
            <v>13.214390978268696</v>
          </cell>
          <cell r="G36">
            <v>15.316908747599536</v>
          </cell>
          <cell r="H36">
            <v>15.849136172958923</v>
          </cell>
          <cell r="I36">
            <v>16.266393554503246</v>
          </cell>
          <cell r="J36">
            <v>16.611692277185259</v>
          </cell>
          <cell r="K36">
            <v>16.956989170661089</v>
          </cell>
          <cell r="L36">
            <v>17.015758194335536</v>
          </cell>
          <cell r="M36">
            <v>17.074524726831029</v>
          </cell>
          <cell r="N36">
            <v>17.133291105868647</v>
          </cell>
          <cell r="O36">
            <v>17.192060671454804</v>
          </cell>
        </row>
        <row r="37">
          <cell r="A37" t="str">
            <v>RNWWOD2</v>
          </cell>
          <cell r="C37" t="str">
            <v>WOD</v>
          </cell>
          <cell r="D37">
            <v>7.5116680359116739</v>
          </cell>
          <cell r="E37">
            <v>7.5431416087466934</v>
          </cell>
          <cell r="F37">
            <v>7.5903465678347457</v>
          </cell>
          <cell r="G37">
            <v>7.6690257509402757</v>
          </cell>
          <cell r="H37">
            <v>7.6690245047247236</v>
          </cell>
          <cell r="I37">
            <v>7.6690250602643326</v>
          </cell>
          <cell r="J37">
            <v>7.6690250725436107</v>
          </cell>
          <cell r="K37">
            <v>7.6690232070838231</v>
          </cell>
          <cell r="L37">
            <v>7.6690248967192529</v>
          </cell>
          <cell r="M37">
            <v>7.6690239412009316</v>
          </cell>
          <cell r="N37">
            <v>7.6690229480867593</v>
          </cell>
          <cell r="O37">
            <v>7.6690190737517687</v>
          </cell>
        </row>
        <row r="38">
          <cell r="A38" t="str">
            <v>RNWWOD3</v>
          </cell>
          <cell r="C38" t="str">
            <v>WOD</v>
          </cell>
          <cell r="D38">
            <v>3.1682413293372385</v>
          </cell>
          <cell r="E38">
            <v>3.4956715477633393</v>
          </cell>
          <cell r="F38">
            <v>3.9868114707125826</v>
          </cell>
          <cell r="G38">
            <v>4.8053844828938619</v>
          </cell>
          <cell r="H38">
            <v>4.8053809001154457</v>
          </cell>
          <cell r="I38">
            <v>4.8053816987296578</v>
          </cell>
          <cell r="J38">
            <v>4.8053818736914735</v>
          </cell>
          <cell r="K38">
            <v>4.8053763295096115</v>
          </cell>
          <cell r="L38">
            <v>4.8053815221348826</v>
          </cell>
          <cell r="M38">
            <v>4.8053776891891644</v>
          </cell>
          <cell r="N38">
            <v>4.8053790912369516</v>
          </cell>
          <cell r="O38">
            <v>4.8053740882731235</v>
          </cell>
        </row>
        <row r="39">
          <cell r="A39" t="str">
            <v>RNWWOD4</v>
          </cell>
          <cell r="C39" t="str">
            <v>WOD</v>
          </cell>
          <cell r="D39">
            <v>13.656478980451645</v>
          </cell>
          <cell r="E39">
            <v>14.899044938688897</v>
          </cell>
          <cell r="F39">
            <v>16.762863764953316</v>
          </cell>
          <cell r="G39">
            <v>19.869243144443676</v>
          </cell>
          <cell r="H39">
            <v>19.864517138735536</v>
          </cell>
          <cell r="I39">
            <v>19.447841192363693</v>
          </cell>
          <cell r="J39">
            <v>19.102525055837649</v>
          </cell>
          <cell r="K39">
            <v>18.75450802228201</v>
          </cell>
          <cell r="L39">
            <v>18.698260441043477</v>
          </cell>
          <cell r="M39">
            <v>18.636592424817632</v>
          </cell>
          <cell r="N39">
            <v>18.57896840618103</v>
          </cell>
          <cell r="O39">
            <v>18.514935662276024</v>
          </cell>
        </row>
        <row r="40">
          <cell r="A40" t="str">
            <v>RNWWOD5</v>
          </cell>
          <cell r="C40" t="str">
            <v>WOD</v>
          </cell>
          <cell r="D40">
            <v>9.5240919395232275</v>
          </cell>
          <cell r="E40">
            <v>10.299725654602065</v>
          </cell>
          <cell r="F40">
            <v>6.6360579389549557</v>
          </cell>
          <cell r="G40">
            <v>0.52993729721931215</v>
          </cell>
          <cell r="H40">
            <v>3.8862946232288897E-3</v>
          </cell>
          <cell r="I40">
            <v>3.3078477456792541E-3</v>
          </cell>
          <cell r="J40">
            <v>3.3294951982906894E-3</v>
          </cell>
          <cell r="K40">
            <v>6.0724655680500696E-3</v>
          </cell>
          <cell r="L40">
            <v>3.5427067863486412E-3</v>
          </cell>
          <cell r="M40">
            <v>6.4749322259573033E-3</v>
          </cell>
          <cell r="N40">
            <v>5.3396591517315276E-3</v>
          </cell>
          <cell r="O40">
            <v>1.1673753079035879E-2</v>
          </cell>
        </row>
        <row r="41">
          <cell r="A41" t="str">
            <v>RNNWWST1</v>
          </cell>
          <cell r="C41" t="str">
            <v>WSTNREN</v>
          </cell>
          <cell r="D41">
            <v>35.856488564490064</v>
          </cell>
          <cell r="E41">
            <v>35.882382755951554</v>
          </cell>
          <cell r="F41">
            <v>35.489450659482287</v>
          </cell>
          <cell r="G41">
            <v>35.039974494916557</v>
          </cell>
          <cell r="H41">
            <v>34.937588648443928</v>
          </cell>
          <cell r="I41">
            <v>35.159452598876435</v>
          </cell>
          <cell r="J41">
            <v>35.381318247122664</v>
          </cell>
          <cell r="K41">
            <v>35.603191637754549</v>
          </cell>
          <cell r="L41">
            <v>35.603185277354051</v>
          </cell>
          <cell r="M41">
            <v>35.60319518517278</v>
          </cell>
          <cell r="N41">
            <v>35.603185851298242</v>
          </cell>
          <cell r="O41">
            <v>35.603196861918441</v>
          </cell>
        </row>
        <row r="42">
          <cell r="A42" t="str">
            <v>RNWSOL1</v>
          </cell>
          <cell r="C42" t="str">
            <v>SOL</v>
          </cell>
          <cell r="D42">
            <v>12.556513663113369</v>
          </cell>
          <cell r="E42">
            <v>16.522374713898884</v>
          </cell>
          <cell r="F42">
            <v>32.456819904249741</v>
          </cell>
          <cell r="G42">
            <v>53.744487237007334</v>
          </cell>
          <cell r="H42">
            <v>56.634946418799785</v>
          </cell>
          <cell r="I42">
            <v>59.277991200415308</v>
          </cell>
          <cell r="J42">
            <v>62.035094021790464</v>
          </cell>
          <cell r="K42">
            <v>64.788167190606799</v>
          </cell>
          <cell r="L42">
            <v>67.381816447734209</v>
          </cell>
          <cell r="M42">
            <v>70.350859974900075</v>
          </cell>
          <cell r="N42">
            <v>73.74348728717078</v>
          </cell>
          <cell r="O42">
            <v>77.227159956127053</v>
          </cell>
        </row>
        <row r="43">
          <cell r="A43" t="str">
            <v>IMPHFO1</v>
          </cell>
          <cell r="C43" t="str">
            <v>HFO</v>
          </cell>
          <cell r="D43">
            <v>2.7763725696340686</v>
          </cell>
          <cell r="E43">
            <v>2.3385998087582207</v>
          </cell>
          <cell r="F43">
            <v>7.1245294862600124E-3</v>
          </cell>
          <cell r="G43">
            <v>2.0598662179302095E-3</v>
          </cell>
          <cell r="H43">
            <v>3.162449246443952E-3</v>
          </cell>
          <cell r="I43">
            <v>2.8571579190875274E-3</v>
          </cell>
          <cell r="J43">
            <v>3.1584067883523633E-3</v>
          </cell>
        </row>
        <row r="44">
          <cell r="A44" t="str">
            <v>RNWHYDD1</v>
          </cell>
          <cell r="C44" t="str">
            <v>HYDD</v>
          </cell>
          <cell r="D44">
            <v>66.74568000006127</v>
          </cell>
          <cell r="E44">
            <v>49.79880035271227</v>
          </cell>
          <cell r="F44">
            <v>68.529113282402122</v>
          </cell>
          <cell r="G44">
            <v>69.614448274865339</v>
          </cell>
          <cell r="H44">
            <v>70.698699107497646</v>
          </cell>
          <cell r="I44">
            <v>71.783255833204805</v>
          </cell>
          <cell r="J44">
            <v>72.866841176633031</v>
          </cell>
          <cell r="K44">
            <v>73.952062491704723</v>
          </cell>
          <cell r="L44">
            <v>73.952047133395283</v>
          </cell>
          <cell r="M44">
            <v>73.952170913095031</v>
          </cell>
          <cell r="N44">
            <v>73.952155924135482</v>
          </cell>
          <cell r="O44">
            <v>73.951231429546937</v>
          </cell>
        </row>
        <row r="45">
          <cell r="A45" t="str">
            <v>IMPKER</v>
          </cell>
          <cell r="C45" t="str">
            <v>KER</v>
          </cell>
          <cell r="D45">
            <v>1.10677401283096</v>
          </cell>
          <cell r="E45">
            <v>1.4051774898510661</v>
          </cell>
          <cell r="F45">
            <v>1.8443316140809691</v>
          </cell>
          <cell r="G45">
            <v>1.6543434274354798</v>
          </cell>
          <cell r="H45">
            <v>1.1612212465519638</v>
          </cell>
          <cell r="I45">
            <v>0.97693450237777746</v>
          </cell>
          <cell r="J45">
            <v>0.66447890554865496</v>
          </cell>
          <cell r="K45">
            <v>0.38474341691578112</v>
          </cell>
          <cell r="L45">
            <v>0.19527036049682645</v>
          </cell>
          <cell r="M45">
            <v>2.6061573942951383E-4</v>
          </cell>
          <cell r="N45">
            <v>1.4479424908707636E-4</v>
          </cell>
          <cell r="O45">
            <v>2.5946052932482902E-4</v>
          </cell>
        </row>
        <row r="46">
          <cell r="A46" t="str">
            <v>IMPBDS</v>
          </cell>
          <cell r="C46" t="str">
            <v>BDS</v>
          </cell>
          <cell r="D46">
            <v>2.3939698260284783</v>
          </cell>
          <cell r="E46">
            <v>2.3780125568717465</v>
          </cell>
          <cell r="F46">
            <v>3.9159293348846425</v>
          </cell>
          <cell r="G46">
            <v>3.363620968202683</v>
          </cell>
          <cell r="H46">
            <v>3.021565932132444</v>
          </cell>
          <cell r="I46">
            <v>3.0172987341481412</v>
          </cell>
          <cell r="J46">
            <v>3.0165640503693214</v>
          </cell>
          <cell r="K46">
            <v>2.9940300261066652</v>
          </cell>
          <cell r="L46">
            <v>2.7421028528986389</v>
          </cell>
          <cell r="M46">
            <v>2.5722407602193234</v>
          </cell>
          <cell r="N46">
            <v>1.335901302550472</v>
          </cell>
          <cell r="O46">
            <v>1.0337387817307135</v>
          </cell>
        </row>
        <row r="47">
          <cell r="A47" t="str">
            <v>IMPCOA1</v>
          </cell>
          <cell r="C47" t="str">
            <v>COA</v>
          </cell>
          <cell r="D47">
            <v>3.6600053738680027</v>
          </cell>
          <cell r="E47">
            <v>3.5647176442165325</v>
          </cell>
          <cell r="F47">
            <v>2.8730598749365952</v>
          </cell>
          <cell r="G47">
            <v>6.9437396371837025E-3</v>
          </cell>
          <cell r="H47">
            <v>4.9406743530727897E-3</v>
          </cell>
          <cell r="I47">
            <v>2.9742807560746297E-3</v>
          </cell>
          <cell r="J47">
            <v>3.7087647679823047E-3</v>
          </cell>
          <cell r="K47">
            <v>8.2647215325366875E-3</v>
          </cell>
          <cell r="L47">
            <v>5.7184085745225896E-3</v>
          </cell>
          <cell r="M47">
            <v>9.4450578384600459E-3</v>
          </cell>
          <cell r="N47">
            <v>5.4233792185979538E-3</v>
          </cell>
          <cell r="O47">
            <v>8.9492502261154256E-3</v>
          </cell>
        </row>
        <row r="48">
          <cell r="A48" t="str">
            <v>IMPETH</v>
          </cell>
          <cell r="C48" t="str">
            <v>ETH</v>
          </cell>
          <cell r="D48">
            <v>4.4341510762680754</v>
          </cell>
          <cell r="E48">
            <v>4.3986160621845576</v>
          </cell>
          <cell r="F48">
            <v>4.6284645588852591</v>
          </cell>
          <cell r="G48">
            <v>4.1165063571280998</v>
          </cell>
          <cell r="H48">
            <v>2.8948190038754289</v>
          </cell>
          <cell r="I48">
            <v>2.2375700796592364</v>
          </cell>
          <cell r="J48">
            <v>1.9243639625150082</v>
          </cell>
          <cell r="K48">
            <v>1.665304761956468</v>
          </cell>
          <cell r="L48">
            <v>1.5140515428981549</v>
          </cell>
          <cell r="M48">
            <v>1.3765922314931005</v>
          </cell>
          <cell r="N48">
            <v>1.2698361770959961</v>
          </cell>
          <cell r="O48">
            <v>1.2170137845572706</v>
          </cell>
        </row>
        <row r="49">
          <cell r="A49" t="str">
            <v>IMPELC_DE</v>
          </cell>
          <cell r="C49" t="str">
            <v>ELC_I-DE</v>
          </cell>
          <cell r="D49">
            <v>46.398475558329402</v>
          </cell>
          <cell r="E49">
            <v>32.354201168365528</v>
          </cell>
          <cell r="F49">
            <v>28.63823925025768</v>
          </cell>
          <cell r="G49">
            <v>35.368351926470311</v>
          </cell>
          <cell r="H49">
            <v>34.491897986319074</v>
          </cell>
          <cell r="I49">
            <v>29.418121693133635</v>
          </cell>
          <cell r="J49">
            <v>28.932652235752329</v>
          </cell>
          <cell r="K49">
            <v>29.19278574979068</v>
          </cell>
          <cell r="L49">
            <v>6.6531395970098322</v>
          </cell>
          <cell r="M49">
            <v>9.5007706874550204E-3</v>
          </cell>
          <cell r="N49">
            <v>4.2677716895096179E-3</v>
          </cell>
          <cell r="O49">
            <v>9.6000386204961145E-3</v>
          </cell>
        </row>
        <row r="50">
          <cell r="A50" t="str">
            <v>IMPELC_DE</v>
          </cell>
          <cell r="C50" t="str">
            <v>ELCS</v>
          </cell>
          <cell r="D50">
            <v>46.398475558329402</v>
          </cell>
          <cell r="E50">
            <v>32.354201168365528</v>
          </cell>
          <cell r="F50">
            <v>28.63823925025768</v>
          </cell>
          <cell r="G50">
            <v>35.368351926470311</v>
          </cell>
          <cell r="H50">
            <v>34.491897986319074</v>
          </cell>
          <cell r="I50">
            <v>29.418121693133635</v>
          </cell>
          <cell r="J50">
            <v>28.932652235752329</v>
          </cell>
          <cell r="K50">
            <v>29.19278574979068</v>
          </cell>
          <cell r="L50">
            <v>6.6531395970098322</v>
          </cell>
          <cell r="M50">
            <v>9.5007706874550204E-3</v>
          </cell>
          <cell r="N50">
            <v>4.2677716895096179E-3</v>
          </cell>
          <cell r="O50">
            <v>9.6000386204961145E-3</v>
          </cell>
        </row>
        <row r="51">
          <cell r="A51" t="str">
            <v>RNWWST1</v>
          </cell>
          <cell r="C51" t="str">
            <v>WSTREN</v>
          </cell>
          <cell r="D51">
            <v>34.025850685736025</v>
          </cell>
          <cell r="E51">
            <v>34.025856499524316</v>
          </cell>
          <cell r="F51">
            <v>34.025865129775376</v>
          </cell>
          <cell r="G51">
            <v>34.025858904099465</v>
          </cell>
          <cell r="H51">
            <v>34.025868362969177</v>
          </cell>
          <cell r="I51">
            <v>34.025876860166662</v>
          </cell>
          <cell r="J51">
            <v>34.025880621722976</v>
          </cell>
          <cell r="K51">
            <v>34.025890385291021</v>
          </cell>
          <cell r="L51">
            <v>34.025894334256193</v>
          </cell>
          <cell r="M51">
            <v>34.025907314920438</v>
          </cell>
          <cell r="N51">
            <v>34.02592049309353</v>
          </cell>
          <cell r="O51">
            <v>34.025998086310281</v>
          </cell>
        </row>
        <row r="52">
          <cell r="A52" t="str">
            <v>IMPNGA1</v>
          </cell>
          <cell r="C52" t="str">
            <v>NGA</v>
          </cell>
          <cell r="D52">
            <v>117.15043727056371</v>
          </cell>
          <cell r="E52">
            <v>106.71999977944306</v>
          </cell>
          <cell r="F52">
            <v>112.48218365237052</v>
          </cell>
          <cell r="G52">
            <v>119.42330554616296</v>
          </cell>
          <cell r="H52">
            <v>123.2874244801916</v>
          </cell>
          <cell r="I52">
            <v>123.37948779331823</v>
          </cell>
          <cell r="J52">
            <v>123.75915253672258</v>
          </cell>
          <cell r="K52">
            <v>121.7388601603553</v>
          </cell>
          <cell r="L52">
            <v>118.02109923771432</v>
          </cell>
          <cell r="M52">
            <v>113.71012033963446</v>
          </cell>
          <cell r="N52">
            <v>112.86677870671198</v>
          </cell>
          <cell r="O52">
            <v>101.29242755552389</v>
          </cell>
        </row>
        <row r="53">
          <cell r="A53" t="str">
            <v>IMPELC_IT</v>
          </cell>
          <cell r="C53" t="str">
            <v>ELC_I-IT</v>
          </cell>
          <cell r="D53">
            <v>6.7990984362837228</v>
          </cell>
          <cell r="E53">
            <v>9.831069567603544E-4</v>
          </cell>
          <cell r="F53">
            <v>8.1717714097007035E-4</v>
          </cell>
          <cell r="G53">
            <v>3.7423488953781551E-4</v>
          </cell>
          <cell r="H53">
            <v>5.5017891084980022E-4</v>
          </cell>
          <cell r="I53">
            <v>6.0846009680259644E-4</v>
          </cell>
          <cell r="J53">
            <v>6.4620823899868023E-4</v>
          </cell>
          <cell r="K53">
            <v>6.8816004925816476E-4</v>
          </cell>
          <cell r="L53">
            <v>6.1142165759407751E-4</v>
          </cell>
          <cell r="M53">
            <v>6.4706034387484329E-4</v>
          </cell>
          <cell r="N53">
            <v>6.1033860814636311E-4</v>
          </cell>
          <cell r="O53">
            <v>1.0999832120417983E-3</v>
          </cell>
        </row>
        <row r="54">
          <cell r="A54" t="str">
            <v>IMPELC_IT</v>
          </cell>
          <cell r="C54" t="str">
            <v>ELCS</v>
          </cell>
          <cell r="D54">
            <v>6.7990984362837228</v>
          </cell>
          <cell r="E54">
            <v>9.831069567603544E-4</v>
          </cell>
          <cell r="F54">
            <v>8.1717714097007035E-4</v>
          </cell>
          <cell r="G54">
            <v>3.7423488953781551E-4</v>
          </cell>
          <cell r="H54">
            <v>5.5017891084980022E-4</v>
          </cell>
          <cell r="I54">
            <v>6.0846009680259644E-4</v>
          </cell>
          <cell r="J54">
            <v>6.4620823899868023E-4</v>
          </cell>
          <cell r="K54">
            <v>6.8816004925816476E-4</v>
          </cell>
          <cell r="L54">
            <v>6.1142165759407751E-4</v>
          </cell>
          <cell r="M54">
            <v>6.4706034387484329E-4</v>
          </cell>
          <cell r="N54">
            <v>6.1033860814636311E-4</v>
          </cell>
          <cell r="O54">
            <v>1.0999832120417983E-3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3.2682187785579551</v>
          </cell>
          <cell r="E4">
            <v>3.8319871612812069</v>
          </cell>
          <cell r="F4">
            <v>3.7279169969456278</v>
          </cell>
          <cell r="G4">
            <v>3.8827328872890301</v>
          </cell>
          <cell r="H4">
            <v>4.0178246392961245</v>
          </cell>
          <cell r="I4">
            <v>4.1189190506516171</v>
          </cell>
          <cell r="J4">
            <v>4.1992863616777383</v>
          </cell>
          <cell r="K4">
            <v>4.265917765227476</v>
          </cell>
          <cell r="L4">
            <v>4.3156756998991828</v>
          </cell>
          <cell r="M4">
            <v>4.359986900649047</v>
          </cell>
          <cell r="N4">
            <v>4.3600229893738183</v>
          </cell>
          <cell r="O4">
            <v>4.3605130826230489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3.2682187785579551</v>
          </cell>
          <cell r="E5">
            <v>3.8319871612812069</v>
          </cell>
          <cell r="F5">
            <v>3.7279169969456278</v>
          </cell>
          <cell r="G5">
            <v>3.8827328872890301</v>
          </cell>
          <cell r="H5">
            <v>4.0178246392961245</v>
          </cell>
          <cell r="I5">
            <v>4.1189190506516171</v>
          </cell>
          <cell r="J5">
            <v>4.1992863616777383</v>
          </cell>
          <cell r="K5">
            <v>4.265917765227476</v>
          </cell>
          <cell r="L5">
            <v>4.3156756998991828</v>
          </cell>
          <cell r="M5">
            <v>4.359986900649047</v>
          </cell>
          <cell r="N5">
            <v>4.3600229893738183</v>
          </cell>
          <cell r="O5">
            <v>4.3605130826230489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6.6647377965744966E-5</v>
          </cell>
          <cell r="F6">
            <v>6.7719771182499417E-4</v>
          </cell>
          <cell r="G6">
            <v>1.4412886529214658E-3</v>
          </cell>
          <cell r="H6">
            <v>2.1850631601736232E-3</v>
          </cell>
          <cell r="I6">
            <v>2.1248427933020153E-3</v>
          </cell>
          <cell r="J6">
            <v>1.3194868533772906E-3</v>
          </cell>
          <cell r="K6">
            <v>1.564770468833097E-3</v>
          </cell>
          <cell r="L6">
            <v>2.5269269583474813E-3</v>
          </cell>
          <cell r="M6">
            <v>2.3677354091185803E-3</v>
          </cell>
          <cell r="N6">
            <v>1.5405406272462612E-3</v>
          </cell>
          <cell r="O6">
            <v>8.8898917179709486E-4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2.3575288471405541E-6</v>
          </cell>
          <cell r="F7">
            <v>6.1296175415755311E-4</v>
          </cell>
          <cell r="G7">
            <v>1.3693972758744759E-3</v>
          </cell>
          <cell r="H7">
            <v>2.1308783764269596E-3</v>
          </cell>
          <cell r="I7">
            <v>2.0850704501948871E-3</v>
          </cell>
          <cell r="J7">
            <v>1.2410662290528443E-3</v>
          </cell>
          <cell r="K7">
            <v>1.4857758567905475E-3</v>
          </cell>
          <cell r="L7">
            <v>2.4866889285579488E-3</v>
          </cell>
          <cell r="M7">
            <v>2.2674092991883678E-3</v>
          </cell>
          <cell r="N7">
            <v>1.4883959190824015E-3</v>
          </cell>
          <cell r="O7">
            <v>7.7702677934121038E-4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6.5412085799666196E-6</v>
          </cell>
          <cell r="E8">
            <v>2.5111553482671801E-5</v>
          </cell>
          <cell r="F8">
            <v>9.8339178541306896E-5</v>
          </cell>
          <cell r="G8">
            <v>1.1793381539130899E-4</v>
          </cell>
          <cell r="H8">
            <v>1.4100011007693299E-4</v>
          </cell>
          <cell r="I8">
            <v>9.8888442611862003E-5</v>
          </cell>
          <cell r="J8">
            <v>3.0226172901080399E-7</v>
          </cell>
          <cell r="K8">
            <v>1.9394615299109301E-4</v>
          </cell>
          <cell r="L8">
            <v>2.37616915178848E-4</v>
          </cell>
          <cell r="M8">
            <v>6.3696148259223001E-6</v>
          </cell>
          <cell r="N8">
            <v>2.0480720076829101E-4</v>
          </cell>
          <cell r="O8">
            <v>3.2283335722889E-6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6.5412085799666196E-6</v>
          </cell>
          <cell r="E9">
            <v>3.1652762062638397E-5</v>
          </cell>
          <cell r="F9">
            <v>1.29991940603945E-4</v>
          </cell>
          <cell r="G9">
            <v>2.47925755995254E-4</v>
          </cell>
          <cell r="H9">
            <v>3.7183521387329602E-4</v>
          </cell>
          <cell r="I9">
            <v>3.5603675645236099E-4</v>
          </cell>
          <cell r="J9">
            <v>2.40190814417806E-4</v>
          </cell>
          <cell r="K9">
            <v>2.9313685733196599E-4</v>
          </cell>
          <cell r="L9">
            <v>4.4701989406640402E-4</v>
          </cell>
          <cell r="M9">
            <v>4.37932682995864E-4</v>
          </cell>
          <cell r="N9">
            <v>4.0781803123087098E-4</v>
          </cell>
          <cell r="O9">
            <v>2.1440514916650199E-4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0.15804228946620799</v>
          </cell>
          <cell r="G10">
            <v>0.149417922507598</v>
          </cell>
          <cell r="H10">
            <v>13.513144575577201</v>
          </cell>
          <cell r="I10">
            <v>32.8188522032967</v>
          </cell>
          <cell r="J10">
            <v>31.9559894043892</v>
          </cell>
          <cell r="K10">
            <v>36.461936523985401</v>
          </cell>
          <cell r="L10">
            <v>36.461207877999598</v>
          </cell>
          <cell r="M10">
            <v>36.460470557960498</v>
          </cell>
          <cell r="N10">
            <v>36.456599378577501</v>
          </cell>
          <cell r="O10">
            <v>36.458925512265502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5.6043365058939107E-3</v>
          </cell>
          <cell r="G11">
            <v>5.5104482059539755E-3</v>
          </cell>
          <cell r="H11">
            <v>0.51512873825338834</v>
          </cell>
          <cell r="I11">
            <v>1.2918058845978513</v>
          </cell>
          <cell r="J11">
            <v>1.2918378695391384</v>
          </cell>
          <cell r="K11">
            <v>1.5127824728036474</v>
          </cell>
          <cell r="L11">
            <v>1.5127522417467938</v>
          </cell>
          <cell r="M11">
            <v>1.5127216508089985</v>
          </cell>
          <cell r="N11">
            <v>1.5125610380473646</v>
          </cell>
          <cell r="O11">
            <v>1.5126575478493138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2.8021682529469558E-3</v>
          </cell>
          <cell r="G12">
            <v>2.6492539451701833E-3</v>
          </cell>
          <cell r="H12">
            <v>0.23959476197832011</v>
          </cell>
          <cell r="I12">
            <v>0.58189454261164475</v>
          </cell>
          <cell r="J12">
            <v>0.56659555681541129</v>
          </cell>
          <cell r="K12">
            <v>0.64648823624087515</v>
          </cell>
          <cell r="L12">
            <v>0.64647531698580862</v>
          </cell>
          <cell r="M12">
            <v>0.6464622439354698</v>
          </cell>
          <cell r="N12">
            <v>0.64639360600314721</v>
          </cell>
          <cell r="O12">
            <v>0.64643484950825381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5.6043365058939107E-3</v>
          </cell>
          <cell r="G13">
            <v>5.5104482059539755E-3</v>
          </cell>
          <cell r="H13">
            <v>0.51512873825338834</v>
          </cell>
          <cell r="I13">
            <v>1.2918058845978513</v>
          </cell>
          <cell r="J13">
            <v>1.2918378695391384</v>
          </cell>
          <cell r="K13">
            <v>1.5127824728036474</v>
          </cell>
          <cell r="L13">
            <v>1.5127522417467938</v>
          </cell>
          <cell r="M13">
            <v>1.5127216508089985</v>
          </cell>
          <cell r="N13">
            <v>1.5125610380473646</v>
          </cell>
          <cell r="O13">
            <v>1.5126575478493138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6.7840901617703097E-7</v>
          </cell>
          <cell r="F14">
            <v>4.4211915730414799E-4</v>
          </cell>
          <cell r="G14">
            <v>1.34818360675929E-6</v>
          </cell>
          <cell r="H14">
            <v>3.7138382033376903E-2</v>
          </cell>
          <cell r="I14">
            <v>5.6931024676877898E-2</v>
          </cell>
          <cell r="J14">
            <v>9.5808468551138997E-5</v>
          </cell>
          <cell r="K14">
            <v>5.3302527704800699E-2</v>
          </cell>
          <cell r="L14">
            <v>4.8137499098393301E-2</v>
          </cell>
          <cell r="M14">
            <v>8.8962110861317192E-3</v>
          </cell>
          <cell r="N14">
            <v>5.9065132503549403E-2</v>
          </cell>
          <cell r="O14">
            <v>4.2455158331123698E-2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6.7840901617703097E-7</v>
          </cell>
          <cell r="F15">
            <v>4.4266560707500183E-4</v>
          </cell>
          <cell r="G15">
            <v>4.4385480496237528E-4</v>
          </cell>
          <cell r="H15">
            <v>3.7581185927720473E-2</v>
          </cell>
          <cell r="I15">
            <v>9.4162047066862792E-2</v>
          </cell>
          <cell r="J15">
            <v>9.4164431002777993E-2</v>
          </cell>
          <cell r="K15">
            <v>0.11032825200667755</v>
          </cell>
          <cell r="L15">
            <v>0.11026979429689432</v>
          </cell>
          <cell r="M15">
            <v>0.11033532375597634</v>
          </cell>
          <cell r="N15">
            <v>0.11027821821734801</v>
          </cell>
          <cell r="O15">
            <v>0.1104154717570994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0.46152142386563644</v>
          </cell>
          <cell r="E16">
            <v>0.54457583418273825</v>
          </cell>
          <cell r="F16">
            <v>0.54457997409891434</v>
          </cell>
          <cell r="G16">
            <v>0.54459213995479594</v>
          </cell>
          <cell r="H16">
            <v>0.54619482818196496</v>
          </cell>
          <cell r="I16">
            <v>0.54621648203620754</v>
          </cell>
          <cell r="J16">
            <v>0.54624498872627847</v>
          </cell>
          <cell r="K16">
            <v>0.54628663640304609</v>
          </cell>
          <cell r="L16">
            <v>0.54630213102255243</v>
          </cell>
          <cell r="M16">
            <v>0.54639239388796623</v>
          </cell>
          <cell r="N16">
            <v>0.54646978748241049</v>
          </cell>
          <cell r="O16">
            <v>0.5470050644847676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0.46152142386563644</v>
          </cell>
          <cell r="E17">
            <v>0.54457583418273825</v>
          </cell>
          <cell r="F17">
            <v>0.54457997409891434</v>
          </cell>
          <cell r="G17">
            <v>0.54459213995479594</v>
          </cell>
          <cell r="H17">
            <v>0.54619482818196496</v>
          </cell>
          <cell r="I17">
            <v>0.54621648203620754</v>
          </cell>
          <cell r="J17">
            <v>0.54624498872627847</v>
          </cell>
          <cell r="K17">
            <v>0.54628663640304609</v>
          </cell>
          <cell r="L17">
            <v>0.54630213102255243</v>
          </cell>
          <cell r="M17">
            <v>0.54639239388796623</v>
          </cell>
          <cell r="N17">
            <v>0.54646978748241049</v>
          </cell>
          <cell r="O17">
            <v>0.5470050644847676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0.62579176117374447</v>
          </cell>
          <cell r="E18">
            <v>0.73757449324975821</v>
          </cell>
          <cell r="F18">
            <v>0.73633348610557414</v>
          </cell>
          <cell r="G18">
            <v>0.73428153701770216</v>
          </cell>
          <cell r="H18">
            <v>0.734379600916927</v>
          </cell>
          <cell r="I18">
            <v>0.73235729435022212</v>
          </cell>
          <cell r="J18">
            <v>0.73035541668137416</v>
          </cell>
          <cell r="K18">
            <v>0.72838218187072801</v>
          </cell>
          <cell r="L18">
            <v>0.72840284136340272</v>
          </cell>
          <cell r="M18">
            <v>0.72852319185062098</v>
          </cell>
          <cell r="N18">
            <v>0.7286263833098805</v>
          </cell>
          <cell r="O18">
            <v>0.72934008597969058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5.2689711410002496E-3</v>
          </cell>
          <cell r="F19">
            <v>1.61197025193384E-4</v>
          </cell>
          <cell r="G19">
            <v>6.8812438981541201E-3</v>
          </cell>
          <cell r="H19">
            <v>2.4329055685775602E-2</v>
          </cell>
          <cell r="I19">
            <v>1.0507036874963901E-2</v>
          </cell>
          <cell r="J19">
            <v>3.9459451294038897E-3</v>
          </cell>
          <cell r="K19">
            <v>2.5850538805923001E-2</v>
          </cell>
          <cell r="L19">
            <v>9.3052885250565296E-3</v>
          </cell>
          <cell r="M19">
            <v>3.9430131012694403E-3</v>
          </cell>
          <cell r="N19">
            <v>2.61792759283174E-2</v>
          </cell>
          <cell r="O19">
            <v>1.1466418578388E-2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3.5127048238985145E-2</v>
          </cell>
          <cell r="F20">
            <v>3.5278876889163584E-2</v>
          </cell>
          <cell r="G20">
            <v>4.2141005619795495E-2</v>
          </cell>
          <cell r="H20">
            <v>4.1771788606846043E-2</v>
          </cell>
          <cell r="I20">
            <v>4.0411079313840553E-2</v>
          </cell>
          <cell r="J20">
            <v>3.8752845545466985E-2</v>
          </cell>
          <cell r="K20">
            <v>4.0266566873720044E-2</v>
          </cell>
          <cell r="L20">
            <v>4.0153197777858474E-2</v>
          </cell>
          <cell r="M20">
            <v>3.9046778005492937E-2</v>
          </cell>
          <cell r="N20">
            <v>4.0996878189766578E-2</v>
          </cell>
          <cell r="O20">
            <v>4.1525061408684588E-2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8.8944525623089034E-4</v>
          </cell>
          <cell r="H21">
            <v>1.8374411581524484E-3</v>
          </cell>
          <cell r="I21">
            <v>1.9820120077639826E-3</v>
          </cell>
          <cell r="J21">
            <v>1.719988015303477E-3</v>
          </cell>
          <cell r="K21">
            <v>4.7457039783702793E-3</v>
          </cell>
          <cell r="L21">
            <v>4.4474513282574055E-3</v>
          </cell>
          <cell r="M21">
            <v>5.8463871436408325E-3</v>
          </cell>
          <cell r="N21">
            <v>2.9540083900057666E-3</v>
          </cell>
          <cell r="O21">
            <v>5.3086303163982123E-3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8.9019580562670238E-4</v>
          </cell>
          <cell r="H22">
            <v>1.8416177346392208E-3</v>
          </cell>
          <cell r="I22">
            <v>1.9843887461454051E-3</v>
          </cell>
          <cell r="J22">
            <v>1.7238246659007259E-3</v>
          </cell>
          <cell r="K22">
            <v>4.760145113269566E-3</v>
          </cell>
          <cell r="L22">
            <v>4.4594719621486607E-3</v>
          </cell>
          <cell r="M22">
            <v>5.8612292772162924E-3</v>
          </cell>
          <cell r="N22">
            <v>2.9553788495292515E-3</v>
          </cell>
          <cell r="O22">
            <v>5.306812102820269E-3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1.7766708433364976E-3</v>
          </cell>
          <cell r="H23">
            <v>3.6736991551011011E-3</v>
          </cell>
          <cell r="I23">
            <v>3.9549117411599452E-3</v>
          </cell>
          <cell r="J23">
            <v>3.4323442580833498E-3</v>
          </cell>
          <cell r="K23">
            <v>9.4932482389469032E-3</v>
          </cell>
          <cell r="L23">
            <v>8.8954342776566241E-3</v>
          </cell>
          <cell r="M23">
            <v>1.1694974388907027E-2</v>
          </cell>
          <cell r="N23">
            <v>5.8978982267855811E-3</v>
          </cell>
          <cell r="O23">
            <v>1.0593205620348595E-2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0.52047528111611419</v>
          </cell>
          <cell r="E24">
            <v>0.59724152728735835</v>
          </cell>
          <cell r="F24">
            <v>0.31025975673492961</v>
          </cell>
          <cell r="G24">
            <v>0.26438527618183183</v>
          </cell>
          <cell r="H24">
            <v>0.24550661483313485</v>
          </cell>
          <cell r="I24">
            <v>0.21547567105439233</v>
          </cell>
          <cell r="J24">
            <v>0.18643146802851768</v>
          </cell>
          <cell r="K24">
            <v>0.15739421474101012</v>
          </cell>
          <cell r="L24">
            <v>0.14876324023331686</v>
          </cell>
          <cell r="M24">
            <v>0.12601185814443369</v>
          </cell>
          <cell r="N24">
            <v>0.11782877395637213</v>
          </cell>
          <cell r="O24">
            <v>7.412780167813271E-2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1.0409505622322279</v>
          </cell>
          <cell r="E25">
            <v>1.194483054574716</v>
          </cell>
          <cell r="F25">
            <v>0.62051951346985912</v>
          </cell>
          <cell r="G25">
            <v>0.52877055236366377</v>
          </cell>
          <cell r="H25">
            <v>0.49101322966626959</v>
          </cell>
          <cell r="I25">
            <v>0.43095134210878472</v>
          </cell>
          <cell r="J25">
            <v>0.37286293605703552</v>
          </cell>
          <cell r="K25">
            <v>0.31478842948202018</v>
          </cell>
          <cell r="L25">
            <v>0.29752648046663366</v>
          </cell>
          <cell r="M25">
            <v>0.25202371628886727</v>
          </cell>
          <cell r="N25">
            <v>0.23565754791274424</v>
          </cell>
          <cell r="O25">
            <v>0.14825560335626536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5.1213431700478703E-3</v>
          </cell>
          <cell r="F26">
            <v>2.9077519418709401E-7</v>
          </cell>
          <cell r="G26">
            <v>1.80006452718659E-6</v>
          </cell>
          <cell r="H26">
            <v>5.6221815080417402E-3</v>
          </cell>
          <cell r="I26">
            <v>9.0005951270728298E-3</v>
          </cell>
          <cell r="J26">
            <v>3.0265060555841899E-6</v>
          </cell>
          <cell r="K26">
            <v>1.8392099825347301E-3</v>
          </cell>
          <cell r="L26">
            <v>6.9774140436309898E-3</v>
          </cell>
          <cell r="M26">
            <v>3.0391887223663401E-5</v>
          </cell>
          <cell r="N26">
            <v>2.9956312214816298E-3</v>
          </cell>
          <cell r="O26">
            <v>2.1907231066323799E-3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4.0443209680197129E-2</v>
          </cell>
          <cell r="F27">
            <v>3.8280034579858506E-2</v>
          </cell>
          <cell r="G27">
            <v>3.8234124277115443E-2</v>
          </cell>
          <cell r="H27">
            <v>1.6831946987369954E-2</v>
          </cell>
          <cell r="I27">
            <v>1.4623600251618992E-2</v>
          </cell>
          <cell r="J27">
            <v>1.4614838920907088E-2</v>
          </cell>
          <cell r="K27">
            <v>1.0841075430122677E-2</v>
          </cell>
          <cell r="L27">
            <v>1.0200904708376354E-2</v>
          </cell>
          <cell r="M27">
            <v>8.8442351685138216E-3</v>
          </cell>
          <cell r="N27">
            <v>8.1148402201563444E-3</v>
          </cell>
          <cell r="O27">
            <v>5.2152776368872243E-3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4.3871587651665056</v>
          </cell>
          <cell r="E28">
            <v>4.3867922412792817</v>
          </cell>
          <cell r="F28">
            <v>4.1988195013335767</v>
          </cell>
          <cell r="G28">
            <v>3.9436901462926017</v>
          </cell>
          <cell r="H28">
            <v>3.629299338657372</v>
          </cell>
          <cell r="I28">
            <v>3.2545320218029459</v>
          </cell>
          <cell r="J28">
            <v>2.8217431897407566</v>
          </cell>
          <cell r="K28">
            <v>2.4249703178717343</v>
          </cell>
          <cell r="L28">
            <v>2.1627043033253801</v>
          </cell>
          <cell r="M28">
            <v>1.8938706676071921</v>
          </cell>
          <cell r="N28">
            <v>1.8238019199247599</v>
          </cell>
          <cell r="O28">
            <v>1.2739208412190013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6.093276062731257</v>
          </cell>
          <cell r="E29">
            <v>6.0927670017767799</v>
          </cell>
          <cell r="F29">
            <v>5.8316937518521899</v>
          </cell>
          <cell r="G29">
            <v>5.4773474254063954</v>
          </cell>
          <cell r="H29">
            <v>5.0406935259130128</v>
          </cell>
          <cell r="I29">
            <v>4.5201833636152058</v>
          </cell>
          <cell r="J29">
            <v>3.9190877635288293</v>
          </cell>
          <cell r="K29">
            <v>3.3680143303774073</v>
          </cell>
          <cell r="L29">
            <v>3.003755976840806</v>
          </cell>
          <cell r="M29">
            <v>2.6303759272322127</v>
          </cell>
          <cell r="N29">
            <v>2.5330582221177202</v>
          </cell>
          <cell r="O29">
            <v>1.7693345016930559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8.6454178980611195E-7</v>
          </cell>
          <cell r="F30">
            <v>4.9826965624893303E-7</v>
          </cell>
          <cell r="G30">
            <v>7.7737073552516106E-6</v>
          </cell>
          <cell r="H30">
            <v>0.20185320044188301</v>
          </cell>
          <cell r="I30">
            <v>6.11023442408965E-2</v>
          </cell>
          <cell r="J30">
            <v>8.1491915702209396E-7</v>
          </cell>
          <cell r="K30">
            <v>0.13496683396765799</v>
          </cell>
          <cell r="L30">
            <v>3.04194542631206E-2</v>
          </cell>
          <cell r="M30">
            <v>2.1898467244042599E-6</v>
          </cell>
          <cell r="N30">
            <v>0.102980014928165</v>
          </cell>
          <cell r="O30">
            <v>1.42010337368752E-4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0.35442878877895057</v>
          </cell>
          <cell r="F31">
            <v>0.35442594618071227</v>
          </cell>
          <cell r="G31">
            <v>0.35443149649616496</v>
          </cell>
          <cell r="H31">
            <v>0.2937751556604859</v>
          </cell>
          <cell r="I31">
            <v>0.26296143207481421</v>
          </cell>
          <cell r="J31">
            <v>0.24937273930745019</v>
          </cell>
          <cell r="K31">
            <v>0.1960688380847769</v>
          </cell>
          <cell r="L31">
            <v>0.17477496085630259</v>
          </cell>
          <cell r="M31">
            <v>0.16538342560733527</v>
          </cell>
          <cell r="N31">
            <v>0.14766212524235844</v>
          </cell>
          <cell r="O31">
            <v>0.10312334448417781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2.0492590550839928E-3</v>
          </cell>
          <cell r="J32">
            <v>1.9667950830718987E-3</v>
          </cell>
          <cell r="K32">
            <v>4.0780479653887338E-3</v>
          </cell>
          <cell r="L32">
            <v>4.9260975835171226E-3</v>
          </cell>
          <cell r="M32">
            <v>4.3279676336457865E-2</v>
          </cell>
          <cell r="N32">
            <v>0.26924208988102893</v>
          </cell>
          <cell r="O32">
            <v>0.24878979567246806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2.0699586414989796E-3</v>
          </cell>
          <cell r="J33">
            <v>1.9866617000726251E-3</v>
          </cell>
          <cell r="K33">
            <v>4.1192403690795331E-3</v>
          </cell>
          <cell r="L33">
            <v>4.9758561449667945E-3</v>
          </cell>
          <cell r="M33">
            <v>4.3716844784300872E-2</v>
          </cell>
          <cell r="N33">
            <v>0.27196170695053418</v>
          </cell>
          <cell r="O33">
            <v>0.25130282391158398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1.7643356754367E-6</v>
          </cell>
          <cell r="H34">
            <v>4.2878758581767202E-6</v>
          </cell>
          <cell r="I34">
            <v>1.0894304661345101E-3</v>
          </cell>
          <cell r="J34">
            <v>8.4610530754775895E-5</v>
          </cell>
          <cell r="K34">
            <v>9.2325109030565102E-4</v>
          </cell>
          <cell r="L34">
            <v>2.11731643522538E-5</v>
          </cell>
          <cell r="M34">
            <v>3.49246181511854E-3</v>
          </cell>
          <cell r="N34">
            <v>1.41473839109522E-2</v>
          </cell>
          <cell r="O34">
            <v>2.18899255224416E-3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1.7643356754367E-6</v>
          </cell>
          <cell r="H35">
            <v>6.0522115336134099E-6</v>
          </cell>
          <cell r="I35">
            <v>1.09548267766812E-3</v>
          </cell>
          <cell r="J35">
            <v>1.18009320842289E-3</v>
          </cell>
          <cell r="K35">
            <v>2.1033442987285502E-3</v>
          </cell>
          <cell r="L35">
            <v>2.1245174630808001E-3</v>
          </cell>
          <cell r="M35">
            <v>5.6169792781993397E-3</v>
          </cell>
          <cell r="N35">
            <v>1.9763803870588001E-2</v>
          </cell>
          <cell r="O35">
            <v>2.19515914057202E-2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6.1735485854148386</v>
          </cell>
          <cell r="E36">
            <v>6.7641244111630865</v>
          </cell>
          <cell r="F36">
            <v>6.6354299383582971</v>
          </cell>
          <cell r="G36">
            <v>5.7192960970982138</v>
          </cell>
          <cell r="H36">
            <v>3.6748871084662271</v>
          </cell>
          <cell r="I36">
            <v>2.33374633148116</v>
          </cell>
          <cell r="J36">
            <v>1.4397309031070127</v>
          </cell>
          <cell r="K36">
            <v>0.49868853564413534</v>
          </cell>
          <cell r="L36">
            <v>0.44817221094698667</v>
          </cell>
          <cell r="M36">
            <v>0.43772022501597418</v>
          </cell>
          <cell r="N36">
            <v>0.42836913578612612</v>
          </cell>
          <cell r="O36">
            <v>0.41023461937320188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8.574373035298402</v>
          </cell>
          <cell r="E37">
            <v>9.3946172377265071</v>
          </cell>
          <cell r="F37">
            <v>9.2158749143865251</v>
          </cell>
          <cell r="G37">
            <v>7.9434668015252941</v>
          </cell>
          <cell r="H37">
            <v>5.1040098728697565</v>
          </cell>
          <cell r="I37">
            <v>3.2413143492793912</v>
          </cell>
          <cell r="J37">
            <v>1.9996262543152938</v>
          </cell>
          <cell r="K37">
            <v>0.69262296617240959</v>
          </cell>
          <cell r="L37">
            <v>0.62246140409303641</v>
          </cell>
          <cell r="M37">
            <v>0.60794475696663053</v>
          </cell>
          <cell r="N37">
            <v>0.59495713303628606</v>
          </cell>
          <cell r="O37">
            <v>0.569770304685003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4.0190829902422899E-5</v>
          </cell>
          <cell r="E38">
            <v>4.4451014820567701E-2</v>
          </cell>
          <cell r="F38">
            <v>3.1201599605810699E-6</v>
          </cell>
          <cell r="G38">
            <v>1.3302191289571799E-5</v>
          </cell>
          <cell r="H38">
            <v>0.141122892622073</v>
          </cell>
          <cell r="I38">
            <v>3.9482880897874897E-2</v>
          </cell>
          <cell r="J38">
            <v>2.32838168612006E-6</v>
          </cell>
          <cell r="K38">
            <v>6.4192085116897496E-5</v>
          </cell>
          <cell r="L38">
            <v>2.8914284150498501E-2</v>
          </cell>
          <cell r="M38">
            <v>5.3882775917721603E-3</v>
          </cell>
          <cell r="N38">
            <v>8.5091520559089796E-3</v>
          </cell>
          <cell r="O38">
            <v>1.8705304461741699E-2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0.47846046864701441</v>
          </cell>
          <cell r="E39">
            <v>0.5229111993651232</v>
          </cell>
          <cell r="F39">
            <v>0.52267668449559312</v>
          </cell>
          <cell r="G39">
            <v>0.52266397133132958</v>
          </cell>
          <cell r="H39">
            <v>0.28791869790872043</v>
          </cell>
          <cell r="I39">
            <v>0.18061488940771189</v>
          </cell>
          <cell r="J39">
            <v>0.11951327975725691</v>
          </cell>
          <cell r="K39">
            <v>3.954279420334867E-2</v>
          </cell>
          <cell r="L39">
            <v>3.5042860326878249E-2</v>
          </cell>
          <cell r="M39">
            <v>3.4361669667895681E-2</v>
          </cell>
          <cell r="N39">
            <v>3.3649708831422924E-2</v>
          </cell>
          <cell r="O39">
            <v>3.2597726144267043E-2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5.1850755289080563</v>
          </cell>
          <cell r="E40">
            <v>5.567569947761184</v>
          </cell>
          <cell r="F40">
            <v>5.697471809667066</v>
          </cell>
          <cell r="G40">
            <v>8.644600909672862</v>
          </cell>
          <cell r="H40">
            <v>8.6015725326938917</v>
          </cell>
          <cell r="I40">
            <v>7.7107416279941834</v>
          </cell>
          <cell r="J40">
            <v>8.7463089977793249</v>
          </cell>
          <cell r="K40">
            <v>10.428296737062361</v>
          </cell>
          <cell r="L40">
            <v>12.067227471609806</v>
          </cell>
          <cell r="M40">
            <v>12.133193760298548</v>
          </cell>
          <cell r="N40">
            <v>12.237637230999162</v>
          </cell>
          <cell r="O40">
            <v>12.482651157674294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5.1850755289080563</v>
          </cell>
          <cell r="E41">
            <v>5.567569947761184</v>
          </cell>
          <cell r="F41">
            <v>5.697471809667066</v>
          </cell>
          <cell r="G41">
            <v>8.644600909672862</v>
          </cell>
          <cell r="H41">
            <v>8.6015725326938917</v>
          </cell>
          <cell r="I41">
            <v>7.7107416279941834</v>
          </cell>
          <cell r="J41">
            <v>8.7463089977793249</v>
          </cell>
          <cell r="K41">
            <v>10.428296737062361</v>
          </cell>
          <cell r="L41">
            <v>12.067227471609806</v>
          </cell>
          <cell r="M41">
            <v>12.133193760298548</v>
          </cell>
          <cell r="N41">
            <v>12.237637230999162</v>
          </cell>
          <cell r="O41">
            <v>12.482651157674294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5.6086626990717532</v>
          </cell>
          <cell r="E42">
            <v>6.0095328429200929</v>
          </cell>
          <cell r="F42">
            <v>6.1300938878467441</v>
          </cell>
          <cell r="G42">
            <v>9.2517292556095985</v>
          </cell>
          <cell r="H42">
            <v>9.1571649685476064</v>
          </cell>
          <cell r="I42">
            <v>8.1657599853169831</v>
          </cell>
          <cell r="J42">
            <v>9.2344548394953385</v>
          </cell>
          <cell r="K42">
            <v>10.977154460065645</v>
          </cell>
          <cell r="L42">
            <v>12.702344706957692</v>
          </cell>
          <cell r="M42">
            <v>12.771782905577419</v>
          </cell>
          <cell r="N42">
            <v>12.88172340105176</v>
          </cell>
          <cell r="O42">
            <v>13.139632797551876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7.3608712209149205E-2</v>
          </cell>
          <cell r="F43">
            <v>0.119338672843564</v>
          </cell>
          <cell r="G43">
            <v>0.22278501033463699</v>
          </cell>
          <cell r="H43">
            <v>0.21510307610763199</v>
          </cell>
          <cell r="I43">
            <v>0.20413601871259701</v>
          </cell>
          <cell r="J43">
            <v>0.21440772855237999</v>
          </cell>
          <cell r="K43">
            <v>0.32107089628206698</v>
          </cell>
          <cell r="L43">
            <v>0.30015355003833299</v>
          </cell>
          <cell r="M43">
            <v>0.28587406005652899</v>
          </cell>
          <cell r="N43">
            <v>0.35478993508172402</v>
          </cell>
          <cell r="O43">
            <v>0.28200499813865998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0.33501870547739521</v>
          </cell>
          <cell r="F44">
            <v>0.34964210208635305</v>
          </cell>
          <cell r="G44">
            <v>0.50831883416717494</v>
          </cell>
          <cell r="H44">
            <v>0.51343555636083393</v>
          </cell>
          <cell r="I44">
            <v>0.44071015960805904</v>
          </cell>
          <cell r="J44">
            <v>0.49305516339828603</v>
          </cell>
          <cell r="K44">
            <v>0.58546993398451896</v>
          </cell>
          <cell r="L44">
            <v>0.67909693312701702</v>
          </cell>
          <cell r="M44">
            <v>0.685003511260875</v>
          </cell>
          <cell r="N44">
            <v>0.69172957694079396</v>
          </cell>
          <cell r="O44">
            <v>0.70537365802015195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4.098757205207658E-4</v>
          </cell>
          <cell r="G45">
            <v>5.5518482430692124E-4</v>
          </cell>
          <cell r="H45">
            <v>4.3999746294400795E-2</v>
          </cell>
          <cell r="I45">
            <v>0.11518054970603912</v>
          </cell>
          <cell r="J45">
            <v>0.1486800454129848</v>
          </cell>
          <cell r="K45">
            <v>0.2598149613438368</v>
          </cell>
          <cell r="L45">
            <v>0.27625888701384799</v>
          </cell>
          <cell r="M45">
            <v>0.3229490168039596</v>
          </cell>
          <cell r="N45">
            <v>0.47731075719162014</v>
          </cell>
          <cell r="O45">
            <v>0.35695897945754484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4.085387204820827E-4</v>
          </cell>
          <cell r="G46">
            <v>5.4992802054857075E-4</v>
          </cell>
          <cell r="H46">
            <v>4.4003799786067409E-2</v>
          </cell>
          <cell r="I46">
            <v>0.11519000849737573</v>
          </cell>
          <cell r="J46">
            <v>0.14869474258618967</v>
          </cell>
          <cell r="K46">
            <v>0.25983823699880021</v>
          </cell>
          <cell r="L46">
            <v>0.27628157951844151</v>
          </cell>
          <cell r="M46">
            <v>0.32297714775628156</v>
          </cell>
          <cell r="N46">
            <v>0.47734206903113013</v>
          </cell>
          <cell r="O46">
            <v>0.35700666891142113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2.43790103349276E-5</v>
          </cell>
          <cell r="E47">
            <v>2.4944021473950998E-5</v>
          </cell>
          <cell r="F47">
            <v>1.16074578377153E-4</v>
          </cell>
          <cell r="G47">
            <v>5.8835752036978401E-5</v>
          </cell>
          <cell r="H47">
            <v>8.0248459452373598E-3</v>
          </cell>
          <cell r="I47">
            <v>1.30064431169634E-2</v>
          </cell>
          <cell r="J47">
            <v>7.78538101142343E-3</v>
          </cell>
          <cell r="K47">
            <v>2.6315432810597499E-2</v>
          </cell>
          <cell r="L47">
            <v>1.53176376141186E-2</v>
          </cell>
          <cell r="M47">
            <v>1.0984790415253199E-2</v>
          </cell>
          <cell r="N47">
            <v>4.2767159454376202E-2</v>
          </cell>
          <cell r="O47">
            <v>1.90075942033643E-2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2.4383350174988104E-5</v>
          </cell>
          <cell r="E48">
            <v>6.8619184108900774E-7</v>
          </cell>
          <cell r="F48">
            <v>1.1228603735245082E-4</v>
          </cell>
          <cell r="G48">
            <v>1.192988624447425E-4</v>
          </cell>
          <cell r="H48">
            <v>8.108540537226613E-3</v>
          </cell>
          <cell r="I48">
            <v>2.1014727604488501E-2</v>
          </cell>
          <cell r="J48">
            <v>2.8665753265572743E-2</v>
          </cell>
          <cell r="K48">
            <v>4.6755505977460254E-2</v>
          </cell>
          <cell r="L48">
            <v>4.9856414525961637E-2</v>
          </cell>
          <cell r="M48">
            <v>5.1936091665042962E-2</v>
          </cell>
          <cell r="N48">
            <v>6.8058519906275122E-2</v>
          </cell>
          <cell r="O48">
            <v>7.2113968029133002E-2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5.445742664548766E-2</v>
          </cell>
          <cell r="F49">
            <v>7.2396346004897361E-2</v>
          </cell>
          <cell r="G49">
            <v>0.11201236385656115</v>
          </cell>
          <cell r="H49">
            <v>0.17394073991484429</v>
          </cell>
          <cell r="I49">
            <v>0.24333653698833457</v>
          </cell>
          <cell r="J49">
            <v>0.3916937183206784</v>
          </cell>
          <cell r="K49">
            <v>0.6307996149833508</v>
          </cell>
          <cell r="L49">
            <v>0.83025498969392275</v>
          </cell>
          <cell r="M49">
            <v>0.87265965149988434</v>
          </cell>
          <cell r="N49">
            <v>0.917215051111399</v>
          </cell>
          <cell r="O49">
            <v>0.96408146250980509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2.064029250714567</v>
          </cell>
          <cell r="E50">
            <v>3.8269966684743686</v>
          </cell>
          <cell r="F50">
            <v>4.2166067490388981</v>
          </cell>
          <cell r="G50">
            <v>3.7605919536449317</v>
          </cell>
          <cell r="H50">
            <v>3.103473227885293</v>
          </cell>
          <cell r="I50">
            <v>3.9396982810465917</v>
          </cell>
          <cell r="J50">
            <v>3.838510853894209</v>
          </cell>
          <cell r="K50">
            <v>3.7059468808208305</v>
          </cell>
          <cell r="L50">
            <v>3.5360515674919628</v>
          </cell>
          <cell r="M50">
            <v>3.3158329519219123</v>
          </cell>
          <cell r="N50">
            <v>3.2479294565820735</v>
          </cell>
          <cell r="O50">
            <v>2.5906751501535674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1.8766609779320906</v>
          </cell>
          <cell r="E51">
            <v>3.5391895554011175</v>
          </cell>
          <cell r="F51">
            <v>3.5387993654786523</v>
          </cell>
          <cell r="G51">
            <v>2.7786773257612656</v>
          </cell>
          <cell r="H51">
            <v>3.3077301873485934</v>
          </cell>
          <cell r="I51">
            <v>3.1416030565487811</v>
          </cell>
          <cell r="J51">
            <v>2.4233758416677298</v>
          </cell>
          <cell r="K51">
            <v>2.7766513636058137</v>
          </cell>
          <cell r="L51">
            <v>2.5905253019267573</v>
          </cell>
          <cell r="M51">
            <v>2.3996324385382439</v>
          </cell>
          <cell r="N51">
            <v>2.3498365776455867</v>
          </cell>
          <cell r="O51">
            <v>1.9596420242742683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4.3993250788370046</v>
          </cell>
          <cell r="E52">
            <v>1.8524194856263734</v>
          </cell>
          <cell r="F52">
            <v>1.8524196981587167</v>
          </cell>
          <cell r="G52">
            <v>1.8524187911389085</v>
          </cell>
          <cell r="H52">
            <v>1.8524193308186481</v>
          </cell>
          <cell r="I52">
            <v>1.8524211611055561</v>
          </cell>
          <cell r="J52">
            <v>1.8524245247665441</v>
          </cell>
          <cell r="K52">
            <v>1.8524323063307018</v>
          </cell>
          <cell r="L52">
            <v>1.8524545171048219</v>
          </cell>
          <cell r="M52">
            <v>1.8524793931667884</v>
          </cell>
          <cell r="N52">
            <v>1.8525413238307129</v>
          </cell>
          <cell r="O52">
            <v>1.8527049441436032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0.35008606500978606</v>
          </cell>
          <cell r="F53">
            <v>0.38254992658510989</v>
          </cell>
          <cell r="G53">
            <v>0.44347855947643061</v>
          </cell>
          <cell r="H53">
            <v>0.51411391907906301</v>
          </cell>
          <cell r="I53">
            <v>0.59600068658619632</v>
          </cell>
          <cell r="J53">
            <v>0.69093530664235292</v>
          </cell>
          <cell r="K53">
            <v>0.800997674054447</v>
          </cell>
          <cell r="L53">
            <v>0.92863821889579179</v>
          </cell>
          <cell r="M53">
            <v>1.0770063393478333</v>
          </cell>
          <cell r="N53">
            <v>1.2485681047200416</v>
          </cell>
          <cell r="O53">
            <v>1.4474894125002509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9.2187449696865045</v>
          </cell>
          <cell r="E54">
            <v>10.637073796627883</v>
          </cell>
          <cell r="F54">
            <v>11.098301120886855</v>
          </cell>
          <cell r="G54">
            <v>9.8314961087476505</v>
          </cell>
          <cell r="H54">
            <v>9.800278999842023</v>
          </cell>
          <cell r="I54">
            <v>10.660337862627772</v>
          </cell>
          <cell r="J54">
            <v>9.9953039969643296</v>
          </cell>
          <cell r="K54">
            <v>10.576066787922739</v>
          </cell>
          <cell r="L54">
            <v>10.544768739963137</v>
          </cell>
          <cell r="M54">
            <v>10.306200627614272</v>
          </cell>
          <cell r="N54">
            <v>10.412839990813458</v>
          </cell>
          <cell r="O54">
            <v>9.5449337018752249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0.62767429756773896</v>
          </cell>
          <cell r="E55">
            <v>3.2954813805904898E-2</v>
          </cell>
          <cell r="F55">
            <v>3.2710207359649998E-3</v>
          </cell>
          <cell r="G55">
            <v>6.0292099608106903E-3</v>
          </cell>
          <cell r="H55">
            <v>1.1734987190429E-2</v>
          </cell>
          <cell r="I55">
            <v>1.2285459314445E-2</v>
          </cell>
          <cell r="J55">
            <v>1.7738357031413101E-2</v>
          </cell>
          <cell r="K55">
            <v>2.6238081803549401E-2</v>
          </cell>
          <cell r="L55">
            <v>2.3863439219016298E-2</v>
          </cell>
          <cell r="M55">
            <v>1.42739546580107E-2</v>
          </cell>
          <cell r="N55">
            <v>1.39243799354417E-2</v>
          </cell>
          <cell r="O55">
            <v>1.8890098958214498E-2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0.62767429756773896</v>
          </cell>
          <cell r="E56">
            <v>0.660629111373644</v>
          </cell>
          <cell r="F56">
            <v>0.66390013210960896</v>
          </cell>
          <cell r="G56">
            <v>0.66992934207041999</v>
          </cell>
          <cell r="H56">
            <v>0.68166432926084897</v>
          </cell>
          <cell r="I56">
            <v>0.69394978857529399</v>
          </cell>
          <cell r="J56">
            <v>0.71168814560670701</v>
          </cell>
          <cell r="K56">
            <v>0.73792622741025604</v>
          </cell>
          <cell r="L56">
            <v>0.76178966662927305</v>
          </cell>
          <cell r="M56">
            <v>0.77606362128728301</v>
          </cell>
          <cell r="N56">
            <v>0.78998800122272494</v>
          </cell>
          <cell r="O56">
            <v>0.80887810018093997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1.4240633690323919E-2</v>
          </cell>
          <cell r="E57">
            <v>8.888630419374547E-3</v>
          </cell>
          <cell r="F57">
            <v>3.7170015995192512E-2</v>
          </cell>
          <cell r="G57">
            <v>0.12572865952443285</v>
          </cell>
          <cell r="H57">
            <v>0.13532888093795173</v>
          </cell>
          <cell r="I57">
            <v>0.17363103142327874</v>
          </cell>
          <cell r="J57">
            <v>0.14477565758364733</v>
          </cell>
          <cell r="K57">
            <v>0.16214495816156613</v>
          </cell>
          <cell r="L57">
            <v>0.15478495208565865</v>
          </cell>
          <cell r="M57">
            <v>0.1574425407433841</v>
          </cell>
          <cell r="N57">
            <v>0.16622539862392721</v>
          </cell>
          <cell r="O57">
            <v>0.25345945206496429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1.4487070031862974E-2</v>
          </cell>
          <cell r="E58">
            <v>8.9274664057988132E-3</v>
          </cell>
          <cell r="F58">
            <v>3.7065593595951581E-2</v>
          </cell>
          <cell r="G58">
            <v>0.12462206715619606</v>
          </cell>
          <cell r="H58">
            <v>0.13139206969235415</v>
          </cell>
          <cell r="I58">
            <v>0.17128228666527601</v>
          </cell>
          <cell r="J58">
            <v>0.1413824994663129</v>
          </cell>
          <cell r="K58">
            <v>0.15719906070529369</v>
          </cell>
          <cell r="L58">
            <v>0.15090384764704398</v>
          </cell>
          <cell r="M58">
            <v>0.15136933743957529</v>
          </cell>
          <cell r="N58">
            <v>0.16386373583523234</v>
          </cell>
          <cell r="O58">
            <v>0.24767165406379157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2.8727703722186852E-2</v>
          </cell>
          <cell r="E59">
            <v>1.781609682517336E-2</v>
          </cell>
          <cell r="F59">
            <v>7.423037091549449E-2</v>
          </cell>
          <cell r="G59">
            <v>0.25035072668062869</v>
          </cell>
          <cell r="H59">
            <v>0.26672095063030593</v>
          </cell>
          <cell r="I59">
            <v>0.3449133180885548</v>
          </cell>
          <cell r="J59">
            <v>0.28615815704996045</v>
          </cell>
          <cell r="K59">
            <v>0.31934401886686009</v>
          </cell>
          <cell r="L59">
            <v>0.30568879973270274</v>
          </cell>
          <cell r="M59">
            <v>0.30881187818295952</v>
          </cell>
          <cell r="N59">
            <v>0.33008913445915927</v>
          </cell>
          <cell r="O59">
            <v>0.50113110612875544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73.238409500921463</v>
          </cell>
          <cell r="E60">
            <v>78.573902296038412</v>
          </cell>
          <cell r="F60">
            <v>77.913330570595861</v>
          </cell>
          <cell r="G60">
            <v>76.653891054936381</v>
          </cell>
          <cell r="H60">
            <v>74.022407763886193</v>
          </cell>
          <cell r="I60">
            <v>71.298724408917565</v>
          </cell>
          <cell r="J60">
            <v>68.109770433230665</v>
          </cell>
          <cell r="K60">
            <v>64.950667036716297</v>
          </cell>
          <cell r="L60">
            <v>63.561017424532842</v>
          </cell>
          <cell r="M60">
            <v>62.238209495061305</v>
          </cell>
          <cell r="N60">
            <v>61.039361490742692</v>
          </cell>
          <cell r="O60">
            <v>58.654377099184693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6.9645989308623655</v>
          </cell>
          <cell r="F61">
            <v>6.9630531217866789</v>
          </cell>
          <cell r="G61">
            <v>6.9633777688868923</v>
          </cell>
          <cell r="H61">
            <v>6.9632108593435857</v>
          </cell>
          <cell r="I61">
            <v>6.9632489375202704</v>
          </cell>
          <cell r="J61">
            <v>6.963364272797234</v>
          </cell>
          <cell r="K61">
            <v>6.9631473360817031</v>
          </cell>
          <cell r="L61">
            <v>6.9618179641346547</v>
          </cell>
          <cell r="M61">
            <v>6.9620620807438245</v>
          </cell>
          <cell r="N61">
            <v>6.9618503445534685</v>
          </cell>
          <cell r="O61">
            <v>6.9628792261168728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6.1735485854148386</v>
          </cell>
          <cell r="E62">
            <v>6.7641244111630865</v>
          </cell>
          <cell r="F62">
            <v>6.6354299383582971</v>
          </cell>
          <cell r="G62">
            <v>5.7192960970982138</v>
          </cell>
          <cell r="H62">
            <v>3.6748871084662271</v>
          </cell>
          <cell r="I62">
            <v>2.33374633148116</v>
          </cell>
          <cell r="J62">
            <v>1.4397309031070127</v>
          </cell>
          <cell r="K62">
            <v>0.49868853564413534</v>
          </cell>
          <cell r="L62">
            <v>0.44817221094698667</v>
          </cell>
          <cell r="M62">
            <v>0.43772022501597418</v>
          </cell>
          <cell r="N62">
            <v>0.42836913578612612</v>
          </cell>
          <cell r="O62">
            <v>0.41023461937320188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1.2575303876575115E-3</v>
          </cell>
          <cell r="H63">
            <v>3.1567264436628082E-3</v>
          </cell>
          <cell r="I63">
            <v>4.073185579017106E-3</v>
          </cell>
          <cell r="J63">
            <v>3.1564944748083338E-3</v>
          </cell>
          <cell r="K63">
            <v>1.5825188781791295E-2</v>
          </cell>
          <cell r="L63">
            <v>1.1993141761115093E-2</v>
          </cell>
          <cell r="M63">
            <v>9.8887208583833472E-2</v>
          </cell>
          <cell r="N63">
            <v>0.15834096470410683</v>
          </cell>
          <cell r="O63">
            <v>0.1308107375128873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5.553910393011563</v>
          </cell>
          <cell r="E64">
            <v>6.0159401807839368</v>
          </cell>
          <cell r="F64">
            <v>6.015942143216817</v>
          </cell>
          <cell r="G64">
            <v>6.0159422213966804</v>
          </cell>
          <cell r="H64">
            <v>6.015944373708213</v>
          </cell>
          <cell r="I64">
            <v>6.0159482145957357</v>
          </cell>
          <cell r="J64">
            <v>6.0159593648428027</v>
          </cell>
          <cell r="K64">
            <v>6.1632228812293981</v>
          </cell>
          <cell r="L64">
            <v>8.9449036847223287</v>
          </cell>
          <cell r="M64">
            <v>8.9449450718234722</v>
          </cell>
          <cell r="N64">
            <v>8.9450072730874801</v>
          </cell>
          <cell r="O64">
            <v>8.9450323457875651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2.3940433306949656</v>
          </cell>
          <cell r="E65">
            <v>0.3619769159698884</v>
          </cell>
          <cell r="F65">
            <v>2.2264778000922107</v>
          </cell>
          <cell r="G65">
            <v>1.9297793083233417</v>
          </cell>
          <cell r="H65">
            <v>1.6225110250107135</v>
          </cell>
          <cell r="I65">
            <v>1.3296354822859313</v>
          </cell>
          <cell r="J65">
            <v>1.0515850922119929</v>
          </cell>
          <cell r="K65">
            <v>0.79795415441328832</v>
          </cell>
          <cell r="L65">
            <v>0.77468551821123088</v>
          </cell>
          <cell r="M65">
            <v>0.75559735610790613</v>
          </cell>
          <cell r="N65">
            <v>0.7426820580757163</v>
          </cell>
          <cell r="O65">
            <v>0.70255416181882624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1.223073760102745</v>
          </cell>
          <cell r="E66">
            <v>1.3407708042037567</v>
          </cell>
          <cell r="F66">
            <v>1.4133859741465733</v>
          </cell>
          <cell r="G66">
            <v>1.4122535206708078</v>
          </cell>
          <cell r="H66">
            <v>1.5483799123958042</v>
          </cell>
          <cell r="I66">
            <v>1.6672570578771351</v>
          </cell>
          <cell r="J66">
            <v>1.7574006080652771</v>
          </cell>
          <cell r="K66">
            <v>1.900058455709507</v>
          </cell>
          <cell r="L66">
            <v>1.9006116944972571</v>
          </cell>
          <cell r="M66">
            <v>1.8984952546733507</v>
          </cell>
          <cell r="N66">
            <v>3.0631279760755579</v>
          </cell>
          <cell r="O66">
            <v>3.0894254107174999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4.2612157949597993</v>
          </cell>
          <cell r="E67">
            <v>4.6176562975686588</v>
          </cell>
          <cell r="F67">
            <v>4.8213130210665485</v>
          </cell>
          <cell r="G67">
            <v>5.1904826835545856</v>
          </cell>
          <cell r="H67">
            <v>5.5797878490048394</v>
          </cell>
          <cell r="I67">
            <v>5.9420454386438326</v>
          </cell>
          <cell r="J67">
            <v>6.4313045995807503</v>
          </cell>
          <cell r="K67">
            <v>6.9462563532766985</v>
          </cell>
          <cell r="L67">
            <v>7.4422752566619241</v>
          </cell>
          <cell r="M67">
            <v>7.9840934367046463</v>
          </cell>
          <cell r="N67">
            <v>8.6466555649362995</v>
          </cell>
          <cell r="O67">
            <v>9.0903163804422213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1.8770748310766832</v>
          </cell>
          <cell r="E68">
            <v>2.1600841083266387</v>
          </cell>
          <cell r="F68">
            <v>2.0883525764539623</v>
          </cell>
          <cell r="G68">
            <v>2.2800308550801898</v>
          </cell>
          <cell r="H68">
            <v>2.4141121083475259</v>
          </cell>
          <cell r="I68">
            <v>2.7136820163682702</v>
          </cell>
          <cell r="J68">
            <v>2.6026459692471513</v>
          </cell>
          <cell r="K68">
            <v>2.6585420388031635</v>
          </cell>
          <cell r="L68">
            <v>2.5948718363220369</v>
          </cell>
          <cell r="M68">
            <v>2.5342374657046034</v>
          </cell>
          <cell r="N68">
            <v>2.479273963797902</v>
          </cell>
          <cell r="O68">
            <v>2.3699287519430943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0.68566421309076064</v>
          </cell>
          <cell r="E69">
            <v>0.74270192639999155</v>
          </cell>
          <cell r="F69">
            <v>0.64620298487563788</v>
          </cell>
          <cell r="G69">
            <v>2.6760425454925278</v>
          </cell>
          <cell r="H69">
            <v>5.1146523021693371</v>
          </cell>
          <cell r="I69">
            <v>5.7124314053426923</v>
          </cell>
          <cell r="J69">
            <v>5.7683960192745358</v>
          </cell>
          <cell r="K69">
            <v>4.2225224574016949</v>
          </cell>
          <cell r="L69">
            <v>3.8289558578964322</v>
          </cell>
          <cell r="M69">
            <v>3.8970131993918629</v>
          </cell>
          <cell r="N69">
            <v>4.0192205262435445</v>
          </cell>
          <cell r="O69">
            <v>4.0394596837892989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0.62701144677833776</v>
          </cell>
          <cell r="E70">
            <v>0.6873469673897693</v>
          </cell>
          <cell r="F70">
            <v>0.68443891356016795</v>
          </cell>
          <cell r="G70">
            <v>0.68597198991212893</v>
          </cell>
          <cell r="H70">
            <v>0.68044444371210033</v>
          </cell>
          <cell r="I70">
            <v>0.68110212252112801</v>
          </cell>
          <cell r="J70">
            <v>0.68499448895386605</v>
          </cell>
          <cell r="K70">
            <v>0.68082160962295268</v>
          </cell>
          <cell r="L70">
            <v>0.68172994566498357</v>
          </cell>
          <cell r="M70">
            <v>0.67925794657560179</v>
          </cell>
          <cell r="N70">
            <v>0.68099276408662601</v>
          </cell>
          <cell r="O70">
            <v>0.6765429458423855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1.0581576465706313E-2</v>
          </cell>
          <cell r="H71">
            <v>8.0228392483465017E-3</v>
          </cell>
          <cell r="I71">
            <v>6.3774609658794161E-3</v>
          </cell>
          <cell r="J71">
            <v>8.0670402057102259E-3</v>
          </cell>
          <cell r="K71">
            <v>1.5280518880746221E-2</v>
          </cell>
          <cell r="L71">
            <v>1.4722027496026927E-2</v>
          </cell>
          <cell r="M71">
            <v>2.1926987775051421E-2</v>
          </cell>
          <cell r="N71">
            <v>2.1064644537512372E-2</v>
          </cell>
          <cell r="O71">
            <v>4.5823873031753552E-2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24.189720563286023</v>
          </cell>
          <cell r="E72">
            <v>25.326923455272887</v>
          </cell>
          <cell r="F72">
            <v>24.172549773250957</v>
          </cell>
          <cell r="G72">
            <v>25.040904566914126</v>
          </cell>
          <cell r="H72">
            <v>25.330934532625143</v>
          </cell>
          <cell r="I72">
            <v>25.468211726336119</v>
          </cell>
          <cell r="J72">
            <v>23.83530484854078</v>
          </cell>
          <cell r="K72">
            <v>22.266910514927691</v>
          </cell>
          <cell r="L72">
            <v>21.690069463920704</v>
          </cell>
          <cell r="M72">
            <v>21.165309951483298</v>
          </cell>
          <cell r="N72">
            <v>20.726559679475812</v>
          </cell>
          <cell r="O72">
            <v>19.599668272251961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3.046510329140903E-3</v>
          </cell>
          <cell r="G73">
            <v>3.3763476815542389E-3</v>
          </cell>
          <cell r="H73">
            <v>1.5372241125852011E-2</v>
          </cell>
          <cell r="I73">
            <v>4.6198633026595222E-2</v>
          </cell>
          <cell r="J73">
            <v>4.7371449806051145E-2</v>
          </cell>
          <cell r="K73">
            <v>3.356431697397752E-2</v>
          </cell>
          <cell r="L73">
            <v>7.6760380800068348E-2</v>
          </cell>
          <cell r="M73">
            <v>8.9822211581496891E-2</v>
          </cell>
          <cell r="N73">
            <v>6.9344979172844171E-2</v>
          </cell>
          <cell r="O73">
            <v>0.2721168288153597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1.410075859709379</v>
          </cell>
          <cell r="E74">
            <v>1.5273763450825237</v>
          </cell>
          <cell r="F74">
            <v>1.3808055853524082</v>
          </cell>
          <cell r="G74">
            <v>1.1450317991087973</v>
          </cell>
          <cell r="H74">
            <v>0.93041071937018693</v>
          </cell>
          <cell r="I74">
            <v>0.74346738492492548</v>
          </cell>
          <cell r="J74">
            <v>0.68367003597081155</v>
          </cell>
          <cell r="K74">
            <v>0.62317216484787552</v>
          </cell>
          <cell r="L74">
            <v>0.57936399163498153</v>
          </cell>
          <cell r="M74">
            <v>0.5129975828469493</v>
          </cell>
          <cell r="N74">
            <v>0.45583474504291871</v>
          </cell>
          <cell r="O74">
            <v>0.39797441469479616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1.3740437810731475E-3</v>
          </cell>
          <cell r="H75">
            <v>3.0973535540508436E-3</v>
          </cell>
          <cell r="I75">
            <v>3.1481110007153443E-3</v>
          </cell>
          <cell r="J75">
            <v>3.3797721349794379E-3</v>
          </cell>
          <cell r="K75">
            <v>9.851335005057844E-3</v>
          </cell>
          <cell r="L75">
            <v>9.386528093977756E-3</v>
          </cell>
          <cell r="M75">
            <v>2.3431980632550583E-2</v>
          </cell>
          <cell r="N75">
            <v>1.7316931281120253E-2</v>
          </cell>
          <cell r="O75">
            <v>3.2660596286251065E-2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24.84307072279644</v>
          </cell>
          <cell r="E76">
            <v>22.06461726283543</v>
          </cell>
          <cell r="F76">
            <v>20.862532402925407</v>
          </cell>
          <cell r="G76">
            <v>17.578357255516824</v>
          </cell>
          <cell r="H76">
            <v>14.117606678336438</v>
          </cell>
          <cell r="I76">
            <v>11.668264803251207</v>
          </cell>
          <cell r="J76">
            <v>10.813802899899635</v>
          </cell>
          <cell r="K76">
            <v>11.155347745897284</v>
          </cell>
          <cell r="L76">
            <v>7.6008132639210961</v>
          </cell>
          <cell r="M76">
            <v>6.2327643783997049</v>
          </cell>
          <cell r="N76">
            <v>3.6238886622300051</v>
          </cell>
          <cell r="O76">
            <v>1.8894547070700578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1.1296128636484786E-3</v>
          </cell>
          <cell r="E77">
            <v>2.2112596454348116E-3</v>
          </cell>
          <cell r="F77">
            <v>4.2613382991861359E-3</v>
          </cell>
          <cell r="G77">
            <v>2.60122462157273E-3</v>
          </cell>
          <cell r="H77">
            <v>4.1741661732712324E-3</v>
          </cell>
          <cell r="I77">
            <v>4.303237432208582E-3</v>
          </cell>
          <cell r="J77">
            <v>5.9347977333915431E-3</v>
          </cell>
          <cell r="K77">
            <v>1.3332250264432299E-2</v>
          </cell>
          <cell r="L77">
            <v>8.9441765374650463E-3</v>
          </cell>
          <cell r="M77">
            <v>2.2173873943166306E-2</v>
          </cell>
          <cell r="N77">
            <v>2.1158259307453943E-2</v>
          </cell>
          <cell r="O77">
            <v>4.5288367585998079E-2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1.1296128636484786E-3</v>
          </cell>
          <cell r="E78">
            <v>2.2112596454348116E-3</v>
          </cell>
          <cell r="F78">
            <v>5.4973238324031179E-3</v>
          </cell>
          <cell r="G78">
            <v>3.1979938968997672E-3</v>
          </cell>
          <cell r="H78">
            <v>5.0441795517295052E-3</v>
          </cell>
          <cell r="I78">
            <v>5.0581651437510578E-3</v>
          </cell>
          <cell r="J78">
            <v>6.7056825848037212E-3</v>
          </cell>
          <cell r="K78">
            <v>1.4814832329753882E-2</v>
          </cell>
          <cell r="L78">
            <v>9.9328632686638621E-3</v>
          </cell>
          <cell r="M78">
            <v>2.4652463239616132E-2</v>
          </cell>
          <cell r="N78">
            <v>2.3523272063384837E-2</v>
          </cell>
          <cell r="O78">
            <v>5.0318312714062299E-2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4.6745250813385198E-3</v>
          </cell>
          <cell r="E79">
            <v>1.1037762945764099E-5</v>
          </cell>
          <cell r="F79">
            <v>7.8423545172604295E-4</v>
          </cell>
          <cell r="G79">
            <v>1.47021575235726E-3</v>
          </cell>
          <cell r="H79">
            <v>8.1287736640787197E-4</v>
          </cell>
          <cell r="I79">
            <v>1.24594333916009E-3</v>
          </cell>
          <cell r="J79">
            <v>1.31842072340807E-3</v>
          </cell>
          <cell r="K79">
            <v>1.2193471849731899E-3</v>
          </cell>
          <cell r="L79">
            <v>1.2759408812869201E-3</v>
          </cell>
          <cell r="M79">
            <v>3.1433430281074197E-2</v>
          </cell>
          <cell r="N79">
            <v>1.5251740724284699E-3</v>
          </cell>
          <cell r="O79">
            <v>1.38933180961585E-3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4.6745250813385198E-3</v>
          </cell>
          <cell r="E80">
            <v>8.8566957685659933E-5</v>
          </cell>
          <cell r="F80">
            <v>9.4246942712475964E-4</v>
          </cell>
          <cell r="G80">
            <v>2.5297084410889799E-3</v>
          </cell>
          <cell r="H80">
            <v>3.0224243331661597E-3</v>
          </cell>
          <cell r="I80">
            <v>3.2235620873956009E-3</v>
          </cell>
          <cell r="J80">
            <v>3.214442061249761E-3</v>
          </cell>
          <cell r="K80">
            <v>3.3482051415004359E-3</v>
          </cell>
          <cell r="L80">
            <v>3.191540025991685E-3</v>
          </cell>
          <cell r="M80">
            <v>3.3228028806139259E-2</v>
          </cell>
          <cell r="N80">
            <v>3.329522726054663E-2</v>
          </cell>
          <cell r="O80">
            <v>3.3490722470667179E-2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3.6400392262667572E-2</v>
          </cell>
          <cell r="F81">
            <v>3.7064291634763255E-2</v>
          </cell>
          <cell r="G81">
            <v>3.8128445829452656E-2</v>
          </cell>
          <cell r="H81">
            <v>9.7716394509844734E-2</v>
          </cell>
          <cell r="I81">
            <v>0.22465123444420876</v>
          </cell>
          <cell r="J81">
            <v>0.27718210005746463</v>
          </cell>
          <cell r="K81">
            <v>0.29090976279459757</v>
          </cell>
          <cell r="L81">
            <v>0.38754014952580063</v>
          </cell>
          <cell r="M81">
            <v>0.38208335388918097</v>
          </cell>
          <cell r="N81">
            <v>0.38483740027900754</v>
          </cell>
          <cell r="O81">
            <v>0.37970356607304756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3.6401334238175279E-2</v>
          </cell>
          <cell r="F82">
            <v>3.7065233610270899E-2</v>
          </cell>
          <cell r="G82">
            <v>3.8130562166508827E-2</v>
          </cell>
          <cell r="H82">
            <v>9.7717773237377986E-2</v>
          </cell>
          <cell r="I82">
            <v>0.22465315957448118</v>
          </cell>
          <cell r="J82">
            <v>0.27718306519630426</v>
          </cell>
          <cell r="K82">
            <v>0.2909135306966284</v>
          </cell>
          <cell r="L82">
            <v>0.38754206436125888</v>
          </cell>
          <cell r="M82">
            <v>0.38209076358176725</v>
          </cell>
          <cell r="N82">
            <v>0.38484251292488375</v>
          </cell>
          <cell r="O82">
            <v>0.37971394324585322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1.3638839036599301E-3</v>
          </cell>
          <cell r="F83">
            <v>1.3330490602947799E-5</v>
          </cell>
          <cell r="G83">
            <v>5.2146907905119104E-6</v>
          </cell>
          <cell r="H83">
            <v>2.1348547760242499E-3</v>
          </cell>
          <cell r="I83">
            <v>5.2470964174158499E-3</v>
          </cell>
          <cell r="J83">
            <v>3.0283001479141799E-3</v>
          </cell>
          <cell r="K83">
            <v>5.62660183073085E-4</v>
          </cell>
          <cell r="L83">
            <v>5.5606149658381796E-3</v>
          </cell>
          <cell r="M83">
            <v>5.2078414136209001E-3</v>
          </cell>
          <cell r="N83">
            <v>3.0365896106340001E-3</v>
          </cell>
          <cell r="O83">
            <v>5.7632149528781095E-4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1.3638839036599301E-3</v>
          </cell>
          <cell r="F84">
            <v>1.3757885926096048E-3</v>
          </cell>
          <cell r="G84">
            <v>1.3789045871325978E-3</v>
          </cell>
          <cell r="H84">
            <v>3.5091972036294002E-3</v>
          </cell>
          <cell r="I84">
            <v>8.2282896037102135E-3</v>
          </cell>
          <cell r="J84">
            <v>1.0410044276062418E-2</v>
          </cell>
          <cell r="K84">
            <v>1.0963664758035714E-2</v>
          </cell>
          <cell r="L84">
            <v>1.4339294478598415E-2</v>
          </cell>
          <cell r="M84">
            <v>1.4346592838519875E-2</v>
          </cell>
          <cell r="N84">
            <v>1.4355670205500408E-2</v>
          </cell>
          <cell r="O84">
            <v>1.4364819476925379E-2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3.2207831337871485E-3</v>
          </cell>
          <cell r="E85">
            <v>4.0260046741214363E-3</v>
          </cell>
          <cell r="F85">
            <v>6.7063348762342516E-4</v>
          </cell>
          <cell r="G85">
            <v>9.8322883203490587E-4</v>
          </cell>
          <cell r="H85">
            <v>1.2209893886813133E-4</v>
          </cell>
          <cell r="I85">
            <v>2.1952208248391671E-4</v>
          </cell>
          <cell r="J85">
            <v>7.1840767457083686E-5</v>
          </cell>
          <cell r="K85">
            <v>2.1587418145421707E-3</v>
          </cell>
          <cell r="L85">
            <v>1.3836773719352643E-3</v>
          </cell>
          <cell r="M85">
            <v>2.0862387956408371E-4</v>
          </cell>
          <cell r="N85">
            <v>1.2591848777817436E-3</v>
          </cell>
          <cell r="O85">
            <v>4.7578372065634511E-4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9.1841849453338826E-6</v>
          </cell>
          <cell r="G86">
            <v>1.4627982010047353E-5</v>
          </cell>
          <cell r="H86">
            <v>3.9553828748563243E-5</v>
          </cell>
          <cell r="I86">
            <v>6.0307230683853696E-5</v>
          </cell>
          <cell r="J86">
            <v>7.2638915290707163E-5</v>
          </cell>
          <cell r="K86">
            <v>9.398332804672978E-5</v>
          </cell>
          <cell r="L86">
            <v>8.4334155684970066E-5</v>
          </cell>
          <cell r="M86">
            <v>1.1357456240463882E-4</v>
          </cell>
          <cell r="N86">
            <v>3.1336987874799546E-4</v>
          </cell>
          <cell r="O86">
            <v>4.9962947376315438E-4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3.1848253383512139E-2</v>
          </cell>
          <cell r="E87">
            <v>4.3707732609737596E-3</v>
          </cell>
          <cell r="F87">
            <v>2.7678046893877803E-2</v>
          </cell>
          <cell r="G87">
            <v>2.2419378202094855E-2</v>
          </cell>
          <cell r="H87">
            <v>4.2678512052114793E-2</v>
          </cell>
          <cell r="I87">
            <v>4.892804811476429E-2</v>
          </cell>
          <cell r="J87">
            <v>4.7523768776403415E-2</v>
          </cell>
          <cell r="K87">
            <v>4.740108447973284E-2</v>
          </cell>
          <cell r="L87">
            <v>4.4045255836461704E-2</v>
          </cell>
          <cell r="M87">
            <v>4.5128040095568922E-2</v>
          </cell>
          <cell r="N87">
            <v>0.30378394062107711</v>
          </cell>
          <cell r="O87">
            <v>0.31277479351509546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3.5069036517299285E-2</v>
          </cell>
          <cell r="E88">
            <v>8.3980778782358923E-3</v>
          </cell>
          <cell r="F88">
            <v>2.8357864566446529E-2</v>
          </cell>
          <cell r="G88">
            <v>2.3417546571525186E-2</v>
          </cell>
          <cell r="H88">
            <v>4.2840327587976131E-2</v>
          </cell>
          <cell r="I88">
            <v>4.9207877427932013E-2</v>
          </cell>
          <cell r="J88">
            <v>4.76682484591512E-2</v>
          </cell>
          <cell r="K88">
            <v>4.965380962232175E-2</v>
          </cell>
          <cell r="L88">
            <v>4.5513267364081962E-2</v>
          </cell>
          <cell r="M88">
            <v>4.5450238537537574E-2</v>
          </cell>
          <cell r="N88">
            <v>0.30535649537760695</v>
          </cell>
          <cell r="O88">
            <v>0.31375020670951487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3.5600044059481126</v>
          </cell>
          <cell r="E89">
            <v>3.4647169291966895</v>
          </cell>
          <cell r="F89">
            <v>2.8683266724393524</v>
          </cell>
          <cell r="G89">
            <v>2.9625486364938487E-3</v>
          </cell>
          <cell r="H89">
            <v>3.3179376950558085E-3</v>
          </cell>
          <cell r="I89">
            <v>2.9742807560746297E-3</v>
          </cell>
          <cell r="J89">
            <v>3.7087647679823047E-3</v>
          </cell>
          <cell r="K89">
            <v>8.2647215325366875E-3</v>
          </cell>
          <cell r="L89">
            <v>5.7184085745225896E-3</v>
          </cell>
          <cell r="M89">
            <v>9.4450578384600459E-3</v>
          </cell>
          <cell r="N89">
            <v>5.4233792185979538E-3</v>
          </cell>
          <cell r="O89">
            <v>8.9492502261154256E-3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330.01240843138999</v>
          </cell>
          <cell r="E90">
            <v>321.17925933653299</v>
          </cell>
          <cell r="F90">
            <v>265.893882535128</v>
          </cell>
          <cell r="G90">
            <v>0.27462825860298001</v>
          </cell>
          <cell r="H90">
            <v>0.30757282433167299</v>
          </cell>
          <cell r="I90">
            <v>0.27571582608811801</v>
          </cell>
          <cell r="J90">
            <v>0.34380249399196</v>
          </cell>
          <cell r="K90">
            <v>0.76613968606615102</v>
          </cell>
          <cell r="L90">
            <v>0.53009647485824396</v>
          </cell>
          <cell r="M90">
            <v>0.87555686162524604</v>
          </cell>
          <cell r="N90">
            <v>0.50274725356403105</v>
          </cell>
          <cell r="O90">
            <v>0.82959549596089999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3.5600044059481126</v>
          </cell>
          <cell r="E91">
            <v>3.4647169291966895</v>
          </cell>
          <cell r="F91">
            <v>2.8683266724393524</v>
          </cell>
          <cell r="G91">
            <v>2.9625486364938487E-3</v>
          </cell>
          <cell r="H91">
            <v>3.3179376950558085E-3</v>
          </cell>
          <cell r="I91">
            <v>2.9742807560746297E-3</v>
          </cell>
          <cell r="J91">
            <v>3.7087647679823047E-3</v>
          </cell>
          <cell r="K91">
            <v>8.2647215325366875E-3</v>
          </cell>
          <cell r="L91">
            <v>5.7184085745225896E-3</v>
          </cell>
          <cell r="M91">
            <v>9.4450578384600459E-3</v>
          </cell>
          <cell r="N91">
            <v>5.4233792185979538E-3</v>
          </cell>
          <cell r="O91">
            <v>8.9492502261154256E-3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0.39002711498708825</v>
          </cell>
          <cell r="E92">
            <v>0.78045908451765589</v>
          </cell>
          <cell r="F92">
            <v>0.78026527728517248</v>
          </cell>
          <cell r="G92">
            <v>0.78028414927130552</v>
          </cell>
          <cell r="H92">
            <v>0.78028933790388832</v>
          </cell>
          <cell r="I92">
            <v>0.78030491233646371</v>
          </cell>
          <cell r="J92">
            <v>0.78026515284368947</v>
          </cell>
          <cell r="K92">
            <v>1.9905617914489229</v>
          </cell>
          <cell r="L92">
            <v>3.3854789505625451</v>
          </cell>
          <cell r="M92">
            <v>3.3850803305727739</v>
          </cell>
          <cell r="N92">
            <v>3.3853166179827037</v>
          </cell>
          <cell r="O92">
            <v>3.3849886632968946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0.39002711498708825</v>
          </cell>
          <cell r="E93">
            <v>0.78045908451765589</v>
          </cell>
          <cell r="F93">
            <v>0.78026527728517248</v>
          </cell>
          <cell r="G93">
            <v>0.78028414927130552</v>
          </cell>
          <cell r="H93">
            <v>0.78028933790388832</v>
          </cell>
          <cell r="I93">
            <v>0.78030491233646371</v>
          </cell>
          <cell r="J93">
            <v>0.78026515284368947</v>
          </cell>
          <cell r="K93">
            <v>1.9905617914489229</v>
          </cell>
          <cell r="L93">
            <v>3.3854789505625451</v>
          </cell>
          <cell r="M93">
            <v>3.3850803305727739</v>
          </cell>
          <cell r="N93">
            <v>3.3853166179827037</v>
          </cell>
          <cell r="O93">
            <v>3.3849886632968946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2.7552075771062699E-2</v>
          </cell>
          <cell r="E94">
            <v>2.7552064403506198E-2</v>
          </cell>
          <cell r="F94">
            <v>1.1948407048316199E-7</v>
          </cell>
          <cell r="G94">
            <v>1.94727910100085E-7</v>
          </cell>
          <cell r="H94">
            <v>1.13129257166317E-7</v>
          </cell>
          <cell r="I94">
            <v>1.18799415178359E-7</v>
          </cell>
          <cell r="J94">
            <v>7.4083930472896894E-8</v>
          </cell>
          <cell r="K94">
            <v>0.11257641230096101</v>
          </cell>
          <cell r="L94">
            <v>0.126501350220172</v>
          </cell>
          <cell r="M94">
            <v>1.3778715930783201E-7</v>
          </cell>
          <cell r="N94">
            <v>2.0303928187326199E-7</v>
          </cell>
          <cell r="O94">
            <v>7.6921697253522903E-7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2.7552075771062699E-2</v>
          </cell>
          <cell r="E95">
            <v>5.5104140174568897E-2</v>
          </cell>
          <cell r="F95">
            <v>5.5104259658639403E-2</v>
          </cell>
          <cell r="G95">
            <v>5.5104454386549498E-2</v>
          </cell>
          <cell r="H95">
            <v>5.5104567515806703E-2</v>
          </cell>
          <cell r="I95">
            <v>5.51046863152218E-2</v>
          </cell>
          <cell r="J95">
            <v>5.5104760399152297E-2</v>
          </cell>
          <cell r="K95">
            <v>0.140582609785813</v>
          </cell>
          <cell r="L95">
            <v>0.23907824728616001</v>
          </cell>
          <cell r="M95">
            <v>0.23907820632089599</v>
          </cell>
          <cell r="N95">
            <v>0.239078297670547</v>
          </cell>
          <cell r="O95">
            <v>0.23907894664847801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4.6280376125361862</v>
          </cell>
          <cell r="E96">
            <v>3.7259194590990572</v>
          </cell>
          <cell r="F96">
            <v>4.2029387757340277</v>
          </cell>
          <cell r="G96">
            <v>3.0407917219575524</v>
          </cell>
          <cell r="H96">
            <v>1.9127941175034331</v>
          </cell>
          <cell r="I96">
            <v>2.1097184797913089</v>
          </cell>
          <cell r="J96">
            <v>1.6156963531009756</v>
          </cell>
          <cell r="K96">
            <v>1.2898381704939925</v>
          </cell>
          <cell r="L96">
            <v>0.34591810839971149</v>
          </cell>
          <cell r="M96">
            <v>0.32436127362872158</v>
          </cell>
          <cell r="N96">
            <v>0.31772792430974017</v>
          </cell>
          <cell r="O96">
            <v>0.25348342720203743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4.8716185395117737</v>
          </cell>
          <cell r="E97">
            <v>3.9220204832621661</v>
          </cell>
          <cell r="F97">
            <v>4.42414607972003</v>
          </cell>
          <cell r="G97">
            <v>3.200833391534267</v>
          </cell>
          <cell r="H97">
            <v>2.013467492108878</v>
          </cell>
          <cell r="I97">
            <v>2.2207562945171664</v>
          </cell>
          <cell r="J97">
            <v>1.7007330032641843</v>
          </cell>
          <cell r="K97">
            <v>1.357724389993676</v>
          </cell>
          <cell r="L97">
            <v>0.36412432463127514</v>
          </cell>
          <cell r="M97">
            <v>0.34143291960918093</v>
          </cell>
          <cell r="N97">
            <v>0.3344504466418316</v>
          </cell>
          <cell r="O97">
            <v>0.26682466021267115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2.9117971974891201E-6</v>
          </cell>
          <cell r="E98">
            <v>4.5204672843348902E-6</v>
          </cell>
          <cell r="F98">
            <v>6.2136103669538301E-6</v>
          </cell>
          <cell r="G98">
            <v>9.9204125905920896E-6</v>
          </cell>
          <cell r="H98">
            <v>6.6976162263554601E-2</v>
          </cell>
          <cell r="I98">
            <v>8.9902846701289896E-2</v>
          </cell>
          <cell r="J98">
            <v>4.34753505528678E-6</v>
          </cell>
          <cell r="K98">
            <v>1.34802204763141E-2</v>
          </cell>
          <cell r="L98">
            <v>1.8993852844554099E-3</v>
          </cell>
          <cell r="M98">
            <v>1.1755738634446899E-2</v>
          </cell>
          <cell r="N98">
            <v>1.10125433592801E-2</v>
          </cell>
          <cell r="O98">
            <v>1.77806074359341E-4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0.32680405574553645</v>
          </cell>
          <cell r="E99">
            <v>0.32680649381292132</v>
          </cell>
          <cell r="F99">
            <v>0.32681091574663146</v>
          </cell>
          <cell r="G99">
            <v>0.32681581393632025</v>
          </cell>
          <cell r="H99">
            <v>0.15173887397513167</v>
          </cell>
          <cell r="I99">
            <v>0.15688577340142454</v>
          </cell>
          <cell r="J99">
            <v>0.15687409368991567</v>
          </cell>
          <cell r="K99">
            <v>0.10338260533856702</v>
          </cell>
          <cell r="L99">
            <v>2.9191987299637651E-2</v>
          </cell>
          <cell r="M99">
            <v>2.7129391257959108E-2</v>
          </cell>
          <cell r="N99">
            <v>2.6445445237891888E-2</v>
          </cell>
          <cell r="O99">
            <v>2.2939877877100327E-2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2.5716228228081276E-3</v>
          </cell>
          <cell r="F100">
            <v>3.9675321704271044E-2</v>
          </cell>
          <cell r="G100">
            <v>0.74312810321844458</v>
          </cell>
          <cell r="H100">
            <v>0.74500081676513563</v>
          </cell>
          <cell r="I100">
            <v>0.74670156974169488</v>
          </cell>
          <cell r="J100">
            <v>0.74762175617628501</v>
          </cell>
          <cell r="K100">
            <v>0.72851044769640383</v>
          </cell>
          <cell r="L100">
            <v>0.73710187882329237</v>
          </cell>
          <cell r="M100">
            <v>0.74600796284321569</v>
          </cell>
          <cell r="N100">
            <v>0.48174433921981413</v>
          </cell>
          <cell r="O100">
            <v>9.7679799137236983E-2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2.5716228228081276E-3</v>
          </cell>
          <cell r="F101">
            <v>3.9675321704271044E-2</v>
          </cell>
          <cell r="G101">
            <v>0.74312810321844458</v>
          </cell>
          <cell r="H101">
            <v>0.74500081676513563</v>
          </cell>
          <cell r="I101">
            <v>0.74670156974169488</v>
          </cell>
          <cell r="J101">
            <v>0.74762175617628501</v>
          </cell>
          <cell r="K101">
            <v>0.72851044769640383</v>
          </cell>
          <cell r="L101">
            <v>0.73710187882329237</v>
          </cell>
          <cell r="M101">
            <v>0.74600796284321569</v>
          </cell>
          <cell r="N101">
            <v>0.48174433921981413</v>
          </cell>
          <cell r="O101">
            <v>9.7679799137236983E-2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2.5975988109173016E-3</v>
          </cell>
          <cell r="F102">
            <v>4.0076082529566674E-2</v>
          </cell>
          <cell r="G102">
            <v>0.75063444769539889</v>
          </cell>
          <cell r="H102">
            <v>0.75252607754054024</v>
          </cell>
          <cell r="I102">
            <v>0.75424400984009576</v>
          </cell>
          <cell r="J102">
            <v>0.75517349108715692</v>
          </cell>
          <cell r="K102">
            <v>0.7358691390872768</v>
          </cell>
          <cell r="L102">
            <v>0.74454735234675939</v>
          </cell>
          <cell r="M102">
            <v>0.75354339681132831</v>
          </cell>
          <cell r="N102">
            <v>0.48661044365637784</v>
          </cell>
          <cell r="O102">
            <v>9.8666463774986668E-2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3.3124030069585603E-4</v>
          </cell>
          <cell r="F103">
            <v>3.47019659994978E-3</v>
          </cell>
          <cell r="G103">
            <v>5.5846129226463898E-2</v>
          </cell>
          <cell r="H103">
            <v>3.5859129461192803E-2</v>
          </cell>
          <cell r="I103">
            <v>4.0763070105792401E-2</v>
          </cell>
          <cell r="J103">
            <v>3.4925584717086601E-2</v>
          </cell>
          <cell r="K103">
            <v>4.03937023958411E-2</v>
          </cell>
          <cell r="L103">
            <v>3.8199044694451602E-2</v>
          </cell>
          <cell r="M103">
            <v>3.5968107997805199E-2</v>
          </cell>
          <cell r="N103">
            <v>2.4668908203997301E-2</v>
          </cell>
          <cell r="O103">
            <v>5.5418382836699203E-3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3.3124030069585603E-4</v>
          </cell>
          <cell r="F104">
            <v>3.677278249480703E-3</v>
          </cell>
          <cell r="G104">
            <v>5.8027276776145734E-2</v>
          </cell>
          <cell r="H104">
            <v>5.9156733479732007E-2</v>
          </cell>
          <cell r="I104">
            <v>6.1407549270456802E-2</v>
          </cell>
          <cell r="J104">
            <v>6.0562965600707099E-2</v>
          </cell>
          <cell r="K104">
            <v>6.3037303111300097E-2</v>
          </cell>
          <cell r="L104">
            <v>6.3986742664879304E-2</v>
          </cell>
          <cell r="M104">
            <v>6.3059710327171503E-2</v>
          </cell>
          <cell r="N104">
            <v>4.4234897678176205E-2</v>
          </cell>
          <cell r="O104">
            <v>1.1671265385553305E-2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0.60738332170490061</v>
          </cell>
          <cell r="E105">
            <v>1.215518238909727</v>
          </cell>
          <cell r="F105">
            <v>1.2152685802182777</v>
          </cell>
          <cell r="G105">
            <v>1.2153181958987553</v>
          </cell>
          <cell r="H105">
            <v>1.2153111100990155</v>
          </cell>
          <cell r="I105">
            <v>1.2153339020638136</v>
          </cell>
          <cell r="J105">
            <v>1.2152836769107067</v>
          </cell>
          <cell r="K105">
            <v>0.6179457579179255</v>
          </cell>
          <cell r="L105">
            <v>1.4113753151089889E-2</v>
          </cell>
          <cell r="M105">
            <v>1.4144533631479892E-2</v>
          </cell>
          <cell r="N105">
            <v>1.4114010138496346E-2</v>
          </cell>
          <cell r="O105">
            <v>1.4209750232281569E-2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0.60738332170490061</v>
          </cell>
          <cell r="E106">
            <v>1.215518238909727</v>
          </cell>
          <cell r="F106">
            <v>1.2152685802182777</v>
          </cell>
          <cell r="G106">
            <v>1.2153181958987553</v>
          </cell>
          <cell r="H106">
            <v>1.2153111100990155</v>
          </cell>
          <cell r="I106">
            <v>1.2153339020638136</v>
          </cell>
          <cell r="J106">
            <v>1.2152836769107067</v>
          </cell>
          <cell r="K106">
            <v>0.6179457579179255</v>
          </cell>
          <cell r="L106">
            <v>1.4113753151089889E-2</v>
          </cell>
          <cell r="M106">
            <v>1.4144533631479892E-2</v>
          </cell>
          <cell r="N106">
            <v>1.4114010138496346E-2</v>
          </cell>
          <cell r="O106">
            <v>1.4209750232281569E-2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4.2912611951579603E-2</v>
          </cell>
          <cell r="E107">
            <v>4.2912600162009998E-2</v>
          </cell>
          <cell r="F107">
            <v>7.5654034957440305E-8</v>
          </cell>
          <cell r="G107">
            <v>1.17938887444786E-7</v>
          </cell>
          <cell r="H107">
            <v>1.03906304538513E-7</v>
          </cell>
          <cell r="I107">
            <v>1.1073445832819201E-7</v>
          </cell>
          <cell r="J107">
            <v>7.3551540976144996E-8</v>
          </cell>
          <cell r="K107">
            <v>2.5815098991764201E-5</v>
          </cell>
          <cell r="L107">
            <v>9.6911245421310002E-4</v>
          </cell>
          <cell r="M107">
            <v>1.25500882128299E-7</v>
          </cell>
          <cell r="N107">
            <v>2.0728451072212599E-7</v>
          </cell>
          <cell r="O107">
            <v>8.0529651740960301E-7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4.2912611951579603E-2</v>
          </cell>
          <cell r="E108">
            <v>8.5825212113589594E-2</v>
          </cell>
          <cell r="F108">
            <v>8.5825287767624603E-2</v>
          </cell>
          <cell r="G108">
            <v>8.5825405706511995E-2</v>
          </cell>
          <cell r="H108">
            <v>8.58255096128165E-2</v>
          </cell>
          <cell r="I108">
            <v>8.5825620347274895E-2</v>
          </cell>
          <cell r="J108">
            <v>8.5825693898815794E-2</v>
          </cell>
          <cell r="K108">
            <v>4.3645245577159E-2</v>
          </cell>
          <cell r="L108">
            <v>9.9532500658637709E-4</v>
          </cell>
          <cell r="M108">
            <v>9.953412463908351E-4</v>
          </cell>
          <cell r="N108">
            <v>9.9544569320541491E-4</v>
          </cell>
          <cell r="O108">
            <v>9.9613918665609992E-4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2.4085633840522625E-3</v>
          </cell>
          <cell r="E109">
            <v>3.7674856133426214E-2</v>
          </cell>
          <cell r="F109">
            <v>1.7416958622309169E-2</v>
          </cell>
          <cell r="G109">
            <v>6.6899526439480337E-3</v>
          </cell>
          <cell r="H109">
            <v>4.2654145334034298E-2</v>
          </cell>
          <cell r="I109">
            <v>0.12295602619959148</v>
          </cell>
          <cell r="J109">
            <v>6.9148887248998397E-2</v>
          </cell>
          <cell r="K109">
            <v>0.11334382038067287</v>
          </cell>
          <cell r="L109">
            <v>4.5121708935911269E-2</v>
          </cell>
          <cell r="M109">
            <v>0.14967493411495175</v>
          </cell>
          <cell r="N109">
            <v>2.1855866474853256E-2</v>
          </cell>
          <cell r="O109">
            <v>8.8328459823254588E-2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4.0165468307301798E-5</v>
          </cell>
          <cell r="E110">
            <v>6.4473349371766005E-5</v>
          </cell>
          <cell r="F110">
            <v>1.5302449589483549E-5</v>
          </cell>
          <cell r="G110">
            <v>5.4014337728338377E-4</v>
          </cell>
          <cell r="H110">
            <v>2.08719285323324E-3</v>
          </cell>
          <cell r="I110">
            <v>1.6603994985080811E-3</v>
          </cell>
          <cell r="J110">
            <v>2.4123799349257584E-3</v>
          </cell>
          <cell r="K110">
            <v>4.5528664836891417E-3</v>
          </cell>
          <cell r="L110">
            <v>2.0727694931421447E-3</v>
          </cell>
          <cell r="M110">
            <v>6.5387408589059016E-3</v>
          </cell>
          <cell r="N110">
            <v>1.8748320599924712E-3</v>
          </cell>
          <cell r="O110">
            <v>8.2405253485384172E-3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4.9737894953430579E-5</v>
          </cell>
          <cell r="E111">
            <v>4.75675137587228E-5</v>
          </cell>
          <cell r="F111">
            <v>1.5780160900428785E-5</v>
          </cell>
          <cell r="G111">
            <v>5.3349805740476484E-4</v>
          </cell>
          <cell r="H111">
            <v>2.4987627053395414E-3</v>
          </cell>
          <cell r="I111">
            <v>2.1085842682006489E-3</v>
          </cell>
          <cell r="J111">
            <v>3.2360608230603211E-3</v>
          </cell>
          <cell r="K111">
            <v>4.7921625747043717E-3</v>
          </cell>
          <cell r="L111">
            <v>2.3233574400056984E-3</v>
          </cell>
          <cell r="M111">
            <v>7.8536628756091537E-3</v>
          </cell>
          <cell r="N111">
            <v>2.799643145438995E-4</v>
          </cell>
          <cell r="O111">
            <v>1.0550308451225253E-2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3.9741562491277532E-5</v>
          </cell>
          <cell r="E112">
            <v>5.0002600356837404E-5</v>
          </cell>
          <cell r="F112">
            <v>1.596492570899347E-5</v>
          </cell>
          <cell r="G112">
            <v>2.984411921414116E-4</v>
          </cell>
          <cell r="H112">
            <v>6.6364773773827125E-4</v>
          </cell>
          <cell r="I112">
            <v>4.2495627332955689E-4</v>
          </cell>
          <cell r="J112">
            <v>6.7841058982304853E-4</v>
          </cell>
          <cell r="K112">
            <v>6.8971693386774046E-4</v>
          </cell>
          <cell r="L112">
            <v>8.6059196327241313E-5</v>
          </cell>
          <cell r="M112">
            <v>1.5953166024775427E-3</v>
          </cell>
          <cell r="N112">
            <v>3.2052280054190431E-4</v>
          </cell>
          <cell r="O112">
            <v>2.3824658591034579E-3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3.8554552910350375E-5</v>
          </cell>
          <cell r="E113">
            <v>3.0726210095343653E-5</v>
          </cell>
          <cell r="F113">
            <v>1.2801344747619039E-5</v>
          </cell>
          <cell r="G113">
            <v>5.7754769982689737E-4</v>
          </cell>
          <cell r="H113">
            <v>8.3836849477439369E-4</v>
          </cell>
          <cell r="I113">
            <v>8.4052288089019262E-4</v>
          </cell>
          <cell r="J113">
            <v>8.6969434486262127E-4</v>
          </cell>
          <cell r="K113">
            <v>6.1443494241154525E-4</v>
          </cell>
          <cell r="L113">
            <v>5.0621470794195318E-5</v>
          </cell>
          <cell r="M113">
            <v>1.5564413736235449E-3</v>
          </cell>
          <cell r="N113">
            <v>1.2767554799621942E-3</v>
          </cell>
          <cell r="O113">
            <v>4.0884790852852718E-3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1.214253220356027E-3</v>
          </cell>
          <cell r="E114">
            <v>3.5453935256165844E-2</v>
          </cell>
          <cell r="F114">
            <v>1.2057342513403178E-2</v>
          </cell>
          <cell r="G114">
            <v>9.802517777442398E-4</v>
          </cell>
          <cell r="H114">
            <v>1.5175244858000963E-2</v>
          </cell>
          <cell r="I114">
            <v>9.289963231166061E-2</v>
          </cell>
          <cell r="J114">
            <v>1.560650722333202E-2</v>
          </cell>
          <cell r="K114">
            <v>5.0516342800031637E-2</v>
          </cell>
          <cell r="L114">
            <v>2.6387094024915927E-2</v>
          </cell>
          <cell r="M114">
            <v>5.2115554868616076E-2</v>
          </cell>
          <cell r="N114">
            <v>3.158819695969965E-3</v>
          </cell>
          <cell r="O114">
            <v>1.7720383260956766E-2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4.540901064990061E-5</v>
          </cell>
          <cell r="E115">
            <v>2.8629889608922023E-4</v>
          </cell>
          <cell r="F115">
            <v>1.2332113449891912E-3</v>
          </cell>
          <cell r="G115">
            <v>2.5011235496703705E-3</v>
          </cell>
          <cell r="H115">
            <v>1.8748744229056247E-2</v>
          </cell>
          <cell r="I115">
            <v>2.2864519043211625E-2</v>
          </cell>
          <cell r="J115">
            <v>4.4273629171279541E-2</v>
          </cell>
          <cell r="K115">
            <v>4.9288285844759958E-2</v>
          </cell>
          <cell r="L115">
            <v>1.3728311837984751E-2</v>
          </cell>
          <cell r="M115">
            <v>7.4482848288941375E-2</v>
          </cell>
          <cell r="N115">
            <v>1.4567509973397534E-2</v>
          </cell>
          <cell r="O115">
            <v>3.6174175071348923E-2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9.2672907668975616E-4</v>
          </cell>
          <cell r="E116">
            <v>1.7166778691925226E-3</v>
          </cell>
          <cell r="F116">
            <v>4.0665558829702901E-3</v>
          </cell>
          <cell r="G116">
            <v>4.7302273169791057E-4</v>
          </cell>
          <cell r="H116">
            <v>1.1522559183768579E-3</v>
          </cell>
          <cell r="I116">
            <v>9.8775356966165732E-4</v>
          </cell>
          <cell r="J116">
            <v>8.600996267418519E-4</v>
          </cell>
          <cell r="K116">
            <v>1.9959350311691752E-3</v>
          </cell>
          <cell r="L116">
            <v>2.2000893557016165E-4</v>
          </cell>
          <cell r="M116">
            <v>3.6408085336260367E-3</v>
          </cell>
          <cell r="N116">
            <v>1.9490992487007126E-4</v>
          </cell>
          <cell r="O116">
            <v>2.7605231014314262E-3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5.3972597694219819E-5</v>
          </cell>
          <cell r="E117">
            <v>2.5174438395991299E-5</v>
          </cell>
          <cell r="F117"/>
          <cell r="G117">
            <v>7.8592425817906137E-4</v>
          </cell>
          <cell r="H117">
            <v>1.4899285375147623E-3</v>
          </cell>
          <cell r="I117">
            <v>1.1696583541290545E-3</v>
          </cell>
          <cell r="J117">
            <v>1.2121055349732523E-3</v>
          </cell>
          <cell r="K117">
            <v>8.9407577003932574E-4</v>
          </cell>
          <cell r="L117">
            <v>2.5348653717113974E-4</v>
          </cell>
          <cell r="M117">
            <v>1.8915607131521801E-3</v>
          </cell>
          <cell r="N117">
            <v>1.8255222557520917E-4</v>
          </cell>
          <cell r="O117">
            <v>6.4115996453650752E-3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7.1950747117059538E-3</v>
          </cell>
          <cell r="H118">
            <v>1.0100844471906536E-2</v>
          </cell>
          <cell r="I118">
            <v>8.8474496643526513E-3</v>
          </cell>
          <cell r="J118">
            <v>7.8959234258270811E-3</v>
          </cell>
          <cell r="K118">
            <v>2.0768313100124034E-2</v>
          </cell>
          <cell r="L118">
            <v>2.0675776322464829E-2</v>
          </cell>
          <cell r="M118">
            <v>1.9257525761953279E-2</v>
          </cell>
          <cell r="N118">
            <v>2.0726999705528007E-2</v>
          </cell>
          <cell r="O118">
            <v>4.933140145060478E-2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7.2677522340464156E-3</v>
          </cell>
          <cell r="H119">
            <v>1.0202873203946007E-2</v>
          </cell>
          <cell r="I119">
            <v>8.9368178427804475E-3</v>
          </cell>
          <cell r="J119">
            <v>7.9756802281081562E-3</v>
          </cell>
          <cell r="K119">
            <v>2.0978094040529343E-2</v>
          </cell>
          <cell r="L119">
            <v>2.0884622547944268E-2</v>
          </cell>
          <cell r="M119">
            <v>1.9452046224195225E-2</v>
          </cell>
          <cell r="N119">
            <v>2.0936363338917203E-2</v>
          </cell>
          <cell r="O119">
            <v>4.9829698434954287E-2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7.1950747117059538E-3</v>
          </cell>
          <cell r="H120">
            <v>1.0100844471906536E-2</v>
          </cell>
          <cell r="I120">
            <v>8.8474496643526513E-3</v>
          </cell>
          <cell r="J120">
            <v>7.8959234258270811E-3</v>
          </cell>
          <cell r="K120">
            <v>2.0768313100124034E-2</v>
          </cell>
          <cell r="L120">
            <v>2.0675776322464829E-2</v>
          </cell>
          <cell r="M120">
            <v>1.9257525761953279E-2</v>
          </cell>
          <cell r="N120">
            <v>2.0726999705528007E-2</v>
          </cell>
          <cell r="O120">
            <v>4.933140145060478E-2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6.9695510921917198E-4</v>
          </cell>
          <cell r="H121">
            <v>7.9644065261012505E-4</v>
          </cell>
          <cell r="I121">
            <v>7.1894178451310505E-4</v>
          </cell>
          <cell r="J121">
            <v>6.0017412190581799E-4</v>
          </cell>
          <cell r="K121">
            <v>1.9294016886296E-3</v>
          </cell>
          <cell r="L121">
            <v>1.5307514428525601E-3</v>
          </cell>
          <cell r="M121">
            <v>1.4407942530956599E-3</v>
          </cell>
          <cell r="N121">
            <v>1.5361650077508899E-3</v>
          </cell>
          <cell r="O121">
            <v>3.88125863859914E-3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6.9695510921917198E-4</v>
          </cell>
          <cell r="H122">
            <v>1.0292088027482869E-3</v>
          </cell>
          <cell r="I122">
            <v>9.5862087111671986E-4</v>
          </cell>
          <cell r="J122">
            <v>9.1327123684274984E-4</v>
          </cell>
          <cell r="K122">
            <v>2.3482823098237827E-3</v>
          </cell>
          <cell r="L122">
            <v>2.2632459261332999E-3</v>
          </cell>
          <cell r="M122">
            <v>2.2065200844783401E-3</v>
          </cell>
          <cell r="N122">
            <v>2.28007728332787E-3</v>
          </cell>
          <cell r="O122">
            <v>4.8382177424736196E-3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4.0165468307301798E-5</v>
          </cell>
          <cell r="E123">
            <v>6.4473349371766005E-5</v>
          </cell>
          <cell r="F123">
            <v>1.5302449589483549E-5</v>
          </cell>
          <cell r="G123">
            <v>7.807895611329798E-3</v>
          </cell>
          <cell r="H123">
            <v>1.2290066057179248E-2</v>
          </cell>
          <cell r="I123">
            <v>1.0597217341288542E-2</v>
          </cell>
          <cell r="J123">
            <v>1.0388060163033914E-2</v>
          </cell>
          <cell r="K123">
            <v>2.5530960524218486E-2</v>
          </cell>
          <cell r="L123">
            <v>2.2957392041086419E-2</v>
          </cell>
          <cell r="M123">
            <v>2.5990787083101118E-2</v>
          </cell>
          <cell r="N123">
            <v>2.2811195398909658E-2</v>
          </cell>
          <cell r="O123">
            <v>5.8070223783492692E-2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2.9724943294642344E-5</v>
          </cell>
          <cell r="E124">
            <v>6.5656534572392777E-5</v>
          </cell>
          <cell r="F124">
            <v>4.7660587471477641E-5</v>
          </cell>
          <cell r="G124">
            <v>7.4169836874720166E-4</v>
          </cell>
          <cell r="H124">
            <v>2.3584960322218669E-4</v>
          </cell>
          <cell r="I124">
            <v>1.2666739120536974E-3</v>
          </cell>
          <cell r="J124">
            <v>5.0806278258203421E-4</v>
          </cell>
          <cell r="K124">
            <v>3.5297494433112124E-3</v>
          </cell>
          <cell r="L124">
            <v>6.1555505430555112E-3</v>
          </cell>
          <cell r="M124">
            <v>5.8070747009566776E-4</v>
          </cell>
          <cell r="N124">
            <v>5.4703258631016941E-3</v>
          </cell>
          <cell r="O124">
            <v>7.6681614106073354E-4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2.1827637494107023E-6</v>
          </cell>
          <cell r="F125">
            <v>4.2664937917089333E-6</v>
          </cell>
          <cell r="G125">
            <v>5.0293331718162327E-6</v>
          </cell>
          <cell r="H125">
            <v>1.2383979532583524E-5</v>
          </cell>
          <cell r="I125">
            <v>1.5743766776170368E-5</v>
          </cell>
          <cell r="J125">
            <v>1.8000570201299711E-5</v>
          </cell>
          <cell r="K125">
            <v>5.6243972671782944E-5</v>
          </cell>
          <cell r="L125">
            <v>6.0720015189784741E-5</v>
          </cell>
          <cell r="M125">
            <v>6.7758227361310806E-5</v>
          </cell>
          <cell r="N125">
            <v>7.9774937062149432E-5</v>
          </cell>
          <cell r="O125">
            <v>1.8276094365810309E-4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6.9890411601944107E-5</v>
          </cell>
          <cell r="E126">
            <v>1.3231264769356948E-4</v>
          </cell>
          <cell r="F126">
            <v>6.7229530852670134E-5</v>
          </cell>
          <cell r="G126">
            <v>8.5551956100375533E-3</v>
          </cell>
          <cell r="H126">
            <v>1.253829963993401E-2</v>
          </cell>
          <cell r="I126">
            <v>1.187963502011841E-2</v>
          </cell>
          <cell r="J126">
            <v>1.0914123515817258E-2</v>
          </cell>
          <cell r="K126">
            <v>2.9116953940201504E-2</v>
          </cell>
          <cell r="L126">
            <v>2.9173662599331719E-2</v>
          </cell>
          <cell r="M126">
            <v>2.6639252780558093E-2</v>
          </cell>
          <cell r="N126">
            <v>2.8361296199073491E-2</v>
          </cell>
          <cell r="O126">
            <v>5.9019800868211549E-2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1.8578943681527695</v>
          </cell>
          <cell r="E127">
            <v>3.5037976598471117</v>
          </cell>
          <cell r="F127">
            <v>3.5034113718238644</v>
          </cell>
          <cell r="G127">
            <v>2.7508905525036509</v>
          </cell>
          <cell r="H127">
            <v>3.2746528854751076</v>
          </cell>
          <cell r="I127">
            <v>3.1101870259832927</v>
          </cell>
          <cell r="J127">
            <v>2.3991420832510544</v>
          </cell>
          <cell r="K127">
            <v>2.7488848499697545</v>
          </cell>
          <cell r="L127">
            <v>2.5646200489074857</v>
          </cell>
          <cell r="M127">
            <v>2.3756361141528601</v>
          </cell>
          <cell r="N127">
            <v>2.3263382118691314</v>
          </cell>
          <cell r="O127">
            <v>1.9400456040315275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1.8578943681527695</v>
          </cell>
          <cell r="E128">
            <v>3.5037976598471117</v>
          </cell>
          <cell r="F128">
            <v>3.5034113718238644</v>
          </cell>
          <cell r="G128">
            <v>2.7508905525036509</v>
          </cell>
          <cell r="H128">
            <v>3.2746528854751076</v>
          </cell>
          <cell r="I128">
            <v>3.1101870259832927</v>
          </cell>
          <cell r="J128">
            <v>2.3991420832510544</v>
          </cell>
          <cell r="K128">
            <v>2.7488848499697545</v>
          </cell>
          <cell r="L128">
            <v>2.5646200489074857</v>
          </cell>
          <cell r="M128">
            <v>2.3756361141528601</v>
          </cell>
          <cell r="N128">
            <v>2.3263382118691314</v>
          </cell>
          <cell r="O128">
            <v>1.9400456040315275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1.8766609779320906</v>
          </cell>
          <cell r="E129">
            <v>3.5391895554011175</v>
          </cell>
          <cell r="F129">
            <v>3.5387993654786523</v>
          </cell>
          <cell r="G129">
            <v>2.7786773257612656</v>
          </cell>
          <cell r="H129">
            <v>3.3077301873485934</v>
          </cell>
          <cell r="I129">
            <v>3.1416030565487811</v>
          </cell>
          <cell r="J129">
            <v>2.4233758416677298</v>
          </cell>
          <cell r="K129">
            <v>2.7766513636058137</v>
          </cell>
          <cell r="L129">
            <v>2.5905253019267573</v>
          </cell>
          <cell r="M129">
            <v>2.3996324385382439</v>
          </cell>
          <cell r="N129">
            <v>2.3498365776455867</v>
          </cell>
          <cell r="O129">
            <v>1.9596420242742683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8.8239240379504599E-8</v>
          </cell>
          <cell r="F130">
            <v>5.5774128129584402E-8</v>
          </cell>
          <cell r="G130">
            <v>6.3268495983803294E-8</v>
          </cell>
          <cell r="H130">
            <v>9.6521858763426001E-8</v>
          </cell>
          <cell r="I130">
            <v>1.02896115808393E-7</v>
          </cell>
          <cell r="J130">
            <v>1.2036702238016899E-7</v>
          </cell>
          <cell r="K130">
            <v>1.5449386348129001E-7</v>
          </cell>
          <cell r="L130">
            <v>1.73759613329317E-7</v>
          </cell>
          <cell r="M130">
            <v>2.75037629595232E-7</v>
          </cell>
          <cell r="N130">
            <v>3.75868719984402E-7</v>
          </cell>
          <cell r="O130">
            <v>1.1277822417562201E-6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0.31204635618075238</v>
          </cell>
          <cell r="F131">
            <v>0.31204641195488053</v>
          </cell>
          <cell r="G131">
            <v>0.31204647522337653</v>
          </cell>
          <cell r="H131">
            <v>0.31204657174523526</v>
          </cell>
          <cell r="I131">
            <v>0.31204667464135111</v>
          </cell>
          <cell r="J131">
            <v>0.31204679500837346</v>
          </cell>
          <cell r="K131">
            <v>0.31204694950223694</v>
          </cell>
          <cell r="L131">
            <v>0.3120471232618503</v>
          </cell>
          <cell r="M131">
            <v>0.31204739829947986</v>
          </cell>
          <cell r="N131">
            <v>0.31204777416819984</v>
          </cell>
          <cell r="O131">
            <v>0.3120489019504416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0.47167872777493008</v>
          </cell>
          <cell r="E132">
            <v>0.96031229914268657</v>
          </cell>
          <cell r="F132">
            <v>0.9600922087939624</v>
          </cell>
          <cell r="G132">
            <v>0.96012320298489007</v>
          </cell>
          <cell r="H132">
            <v>0.96012230011496191</v>
          </cell>
          <cell r="I132">
            <v>0.96014027204270969</v>
          </cell>
          <cell r="J132">
            <v>0.96009561230305529</v>
          </cell>
          <cell r="K132">
            <v>0.4906495775314883</v>
          </cell>
          <cell r="L132">
            <v>9.8939049507942574E-4</v>
          </cell>
          <cell r="M132">
            <v>1.0225773467530744E-3</v>
          </cell>
          <cell r="N132">
            <v>9.9313787735412062E-4</v>
          </cell>
          <cell r="O132">
            <v>1.1110466788560396E-3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0.47167872777493008</v>
          </cell>
          <cell r="E133">
            <v>0.96031229914268657</v>
          </cell>
          <cell r="F133">
            <v>0.9600922087939624</v>
          </cell>
          <cell r="G133">
            <v>0.96012320298489007</v>
          </cell>
          <cell r="H133">
            <v>0.96012230011496191</v>
          </cell>
          <cell r="I133">
            <v>0.96014027204270969</v>
          </cell>
          <cell r="J133">
            <v>0.96009561230305529</v>
          </cell>
          <cell r="K133">
            <v>0.4906495775314883</v>
          </cell>
          <cell r="L133">
            <v>9.8939049507942574E-4</v>
          </cell>
          <cell r="M133">
            <v>1.0225773467530744E-3</v>
          </cell>
          <cell r="N133">
            <v>9.9313787735412062E-4</v>
          </cell>
          <cell r="O133">
            <v>1.1110466788560396E-3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3.3322305615527799E-2</v>
          </cell>
          <cell r="E134">
            <v>3.4481908792624999E-2</v>
          </cell>
          <cell r="F134">
            <v>3.9800610343143497E-8</v>
          </cell>
          <cell r="G134">
            <v>5.3257418109664402E-8</v>
          </cell>
          <cell r="H134">
            <v>5.6517454183363199E-8</v>
          </cell>
          <cell r="I134">
            <v>6.3865774815360398E-8</v>
          </cell>
          <cell r="J134">
            <v>5.1568623160107702E-8</v>
          </cell>
          <cell r="K134">
            <v>9.6054121326677308E-7</v>
          </cell>
          <cell r="L134">
            <v>6.6972199402735502E-5</v>
          </cell>
          <cell r="M134">
            <v>1.5160303283711699E-7</v>
          </cell>
          <cell r="N134">
            <v>2.8332979916553999E-7</v>
          </cell>
          <cell r="O134">
            <v>1.9093124253226299E-6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3.3322305615527799E-2</v>
          </cell>
          <cell r="E135">
            <v>6.7804214408152805E-2</v>
          </cell>
          <cell r="F135">
            <v>6.7804254208763196E-2</v>
          </cell>
          <cell r="G135">
            <v>6.7804307466181296E-2</v>
          </cell>
          <cell r="H135">
            <v>6.7804363983635499E-2</v>
          </cell>
          <cell r="I135">
            <v>6.7804427849410306E-2</v>
          </cell>
          <cell r="J135">
            <v>6.7804479418033498E-2</v>
          </cell>
          <cell r="K135">
            <v>3.4654591815602397E-2</v>
          </cell>
          <cell r="L135">
            <v>6.8155742641212795E-5</v>
          </cell>
          <cell r="M135">
            <v>6.8256295500998296E-5</v>
          </cell>
          <cell r="N135">
            <v>6.8483120141047299E-5</v>
          </cell>
          <cell r="O135">
            <v>7.0328554496487702E-5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57.558036041334113</v>
          </cell>
          <cell r="E136">
            <v>55.027543034676619</v>
          </cell>
          <cell r="F136">
            <v>55.308137109223196</v>
          </cell>
          <cell r="G136">
            <v>57.477051707702635</v>
          </cell>
          <cell r="H136">
            <v>65.561832555832112</v>
          </cell>
          <cell r="I136">
            <v>67.191158223205449</v>
          </cell>
          <cell r="J136">
            <v>69.305235123594287</v>
          </cell>
          <cell r="K136">
            <v>72.391651764473636</v>
          </cell>
          <cell r="L136">
            <v>76.475877136923046</v>
          </cell>
          <cell r="M136">
            <v>81.764203618903352</v>
          </cell>
          <cell r="N136">
            <v>84.281974154542638</v>
          </cell>
          <cell r="O136">
            <v>92.257023227166513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12.115959374427897</v>
          </cell>
          <cell r="E137">
            <v>15.221941183460601</v>
          </cell>
          <cell r="F137">
            <v>14.604056843246111</v>
          </cell>
          <cell r="G137">
            <v>14.43432266944315</v>
          </cell>
          <cell r="H137">
            <v>16.431193967989131</v>
          </cell>
          <cell r="I137">
            <v>16.514010636990815</v>
          </cell>
          <cell r="J137">
            <v>16.922344497341495</v>
          </cell>
          <cell r="K137">
            <v>17.95333680498231</v>
          </cell>
          <cell r="L137">
            <v>18.373539118111061</v>
          </cell>
          <cell r="M137">
            <v>20.128501773638767</v>
          </cell>
          <cell r="N137">
            <v>19.720560852429195</v>
          </cell>
          <cell r="O137">
            <v>21.294291115210488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16.590283149658386</v>
          </cell>
          <cell r="E138">
            <v>13.313536997387841</v>
          </cell>
          <cell r="F138">
            <v>13.11676371689598</v>
          </cell>
          <cell r="G138">
            <v>14.304603632913231</v>
          </cell>
          <cell r="H138">
            <v>16.168515860891251</v>
          </cell>
          <cell r="I138">
            <v>17.282263372001427</v>
          </cell>
          <cell r="J138">
            <v>17.787573960998191</v>
          </cell>
          <cell r="K138">
            <v>18.652775349872922</v>
          </cell>
          <cell r="L138">
            <v>20.064042079812872</v>
          </cell>
          <cell r="M138">
            <v>21.443328310163338</v>
          </cell>
          <cell r="N138">
            <v>23.246284907029324</v>
          </cell>
          <cell r="O138">
            <v>25.66558371929025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12.899621599500835</v>
          </cell>
          <cell r="E139">
            <v>13.597174330760099</v>
          </cell>
          <cell r="F139">
            <v>15.056283933160904</v>
          </cell>
          <cell r="G139">
            <v>15.44398671778832</v>
          </cell>
          <cell r="H139">
            <v>17.630504660195204</v>
          </cell>
          <cell r="I139">
            <v>17.933686750292729</v>
          </cell>
          <cell r="J139">
            <v>18.380496229233408</v>
          </cell>
          <cell r="K139">
            <v>18.913184554156736</v>
          </cell>
          <cell r="L139">
            <v>19.899372963708018</v>
          </cell>
          <cell r="M139">
            <v>20.923437056338969</v>
          </cell>
          <cell r="N139">
            <v>21.509069979876806</v>
          </cell>
          <cell r="O139">
            <v>23.452897778597873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15.952212886727501</v>
          </cell>
          <cell r="E140">
            <v>12.894888570228268</v>
          </cell>
          <cell r="F140">
            <v>12.531044952100334</v>
          </cell>
          <cell r="G140">
            <v>13.294139629251534</v>
          </cell>
          <cell r="H140">
            <v>15.331631250847451</v>
          </cell>
          <cell r="I140">
            <v>15.461249993955935</v>
          </cell>
          <cell r="J140">
            <v>16.214875424810234</v>
          </cell>
          <cell r="K140">
            <v>16.872407528526484</v>
          </cell>
          <cell r="L140">
            <v>18.138974499355303</v>
          </cell>
          <cell r="M140">
            <v>19.268991800324848</v>
          </cell>
          <cell r="N140">
            <v>19.806110335887862</v>
          </cell>
          <cell r="O140">
            <v>21.844370260946036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5.553910393011563</v>
          </cell>
          <cell r="E141">
            <v>6.0159401807839368</v>
          </cell>
          <cell r="F141">
            <v>6.015942143216817</v>
          </cell>
          <cell r="G141">
            <v>6.0159422213966804</v>
          </cell>
          <cell r="H141">
            <v>6.015944373708213</v>
          </cell>
          <cell r="I141">
            <v>6.0159482145957357</v>
          </cell>
          <cell r="J141">
            <v>6.0159593648428027</v>
          </cell>
          <cell r="K141">
            <v>6.1632228812293981</v>
          </cell>
          <cell r="L141">
            <v>8.9449036847223287</v>
          </cell>
          <cell r="M141">
            <v>8.9449450718234722</v>
          </cell>
          <cell r="N141">
            <v>8.9450072730874801</v>
          </cell>
          <cell r="O141">
            <v>8.9450323457875651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5.553910393011563</v>
          </cell>
          <cell r="E142">
            <v>6.0159401807839368</v>
          </cell>
          <cell r="F142">
            <v>6.015942143216817</v>
          </cell>
          <cell r="G142">
            <v>6.0159422213966804</v>
          </cell>
          <cell r="H142">
            <v>6.015944373708213</v>
          </cell>
          <cell r="I142">
            <v>6.0159482145957357</v>
          </cell>
          <cell r="J142">
            <v>6.0159593648428027</v>
          </cell>
          <cell r="K142">
            <v>6.1632228812293981</v>
          </cell>
          <cell r="L142">
            <v>8.9449036847223287</v>
          </cell>
          <cell r="M142">
            <v>8.9449450718234722</v>
          </cell>
          <cell r="N142">
            <v>8.9450072730874801</v>
          </cell>
          <cell r="O142">
            <v>8.9450323457875651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5.6100104979914756</v>
          </cell>
          <cell r="E143">
            <v>6.0767072533171058</v>
          </cell>
          <cell r="F143">
            <v>6.0767092355725385</v>
          </cell>
          <cell r="G143">
            <v>6.0767093145420894</v>
          </cell>
          <cell r="H143">
            <v>6.0767114885941576</v>
          </cell>
          <cell r="I143">
            <v>6.0767153682785153</v>
          </cell>
          <cell r="J143">
            <v>6.07672663115435</v>
          </cell>
          <cell r="K143">
            <v>6.2254776578074722</v>
          </cell>
          <cell r="L143">
            <v>9.0352562471942726</v>
          </cell>
          <cell r="M143">
            <v>9.0352980523469384</v>
          </cell>
          <cell r="N143">
            <v>9.0353608819065467</v>
          </cell>
          <cell r="O143">
            <v>9.0353862078662246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3.9412667150224999E-8</v>
          </cell>
          <cell r="E144">
            <v>9.9214109631392496E-8</v>
          </cell>
          <cell r="F144">
            <v>2.5233885440836101E-7</v>
          </cell>
          <cell r="G144">
            <v>2.4912768257985701E-7</v>
          </cell>
          <cell r="H144">
            <v>0.55690867942272804</v>
          </cell>
          <cell r="I144">
            <v>0.21744874831920799</v>
          </cell>
          <cell r="J144">
            <v>4.6547117420125299E-5</v>
          </cell>
          <cell r="K144">
            <v>0.55963589170107098</v>
          </cell>
          <cell r="L144">
            <v>0.25661099609299698</v>
          </cell>
          <cell r="M144">
            <v>3.3449661885970303E-2</v>
          </cell>
          <cell r="N144">
            <v>0.54186492727258995</v>
          </cell>
          <cell r="O144">
            <v>0.27438527869949902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0.84970029234287214</v>
          </cell>
          <cell r="E145">
            <v>0.84970039155698185</v>
          </cell>
          <cell r="F145">
            <v>0.84970064389583622</v>
          </cell>
          <cell r="G145">
            <v>0.84970089302351881</v>
          </cell>
          <cell r="H145">
            <v>0.77726584532441401</v>
          </cell>
          <cell r="I145">
            <v>0.77435768246424597</v>
          </cell>
          <cell r="J145">
            <v>0.77440397485935597</v>
          </cell>
          <cell r="K145">
            <v>0.77713118713769902</v>
          </cell>
          <cell r="L145">
            <v>0.84969915454530098</v>
          </cell>
          <cell r="M145">
            <v>0.84969654968003705</v>
          </cell>
          <cell r="N145">
            <v>0.84970017186122504</v>
          </cell>
          <cell r="O145">
            <v>0.84969986785805895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1.3689234928537561E-4</v>
          </cell>
          <cell r="E146">
            <v>5.7727452622913682E-5</v>
          </cell>
          <cell r="F146">
            <v>0.20192405189017987</v>
          </cell>
          <cell r="G146">
            <v>0.30127495289017209</v>
          </cell>
          <cell r="H146">
            <v>0.53549992104538169</v>
          </cell>
          <cell r="I146">
            <v>0.4787226391487816</v>
          </cell>
          <cell r="J146">
            <v>0.46214036230834282</v>
          </cell>
          <cell r="K146">
            <v>1.0665088534462772</v>
          </cell>
          <cell r="L146">
            <v>1.0129987921686623</v>
          </cell>
          <cell r="M146">
            <v>0.96197682857877598</v>
          </cell>
          <cell r="N146">
            <v>1.1327646836896057</v>
          </cell>
          <cell r="O146">
            <v>1.3093888554073829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1.0180761263667045E-4</v>
          </cell>
          <cell r="E147">
            <v>4.9623823596487033E-5</v>
          </cell>
          <cell r="F147">
            <v>0.2606138494981553</v>
          </cell>
          <cell r="G147">
            <v>0.37666720531890013</v>
          </cell>
          <cell r="H147">
            <v>0.6491757577620787</v>
          </cell>
          <cell r="I147">
            <v>0.56329257183832937</v>
          </cell>
          <cell r="J147">
            <v>0.52823603691688681</v>
          </cell>
          <cell r="K147">
            <v>1.1851002805545117</v>
          </cell>
          <cell r="L147">
            <v>1.1256386238597993</v>
          </cell>
          <cell r="M147">
            <v>1.0689393459322483</v>
          </cell>
          <cell r="N147">
            <v>1.2587106756400506</v>
          </cell>
          <cell r="O147">
            <v>1.4549577477753395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4.0728306023804202E-3</v>
          </cell>
          <cell r="E148">
            <v>0.17839128825289099</v>
          </cell>
          <cell r="F148">
            <v>2.1481187460067701E-4</v>
          </cell>
          <cell r="G148">
            <v>1.5065597546814E-2</v>
          </cell>
          <cell r="H148">
            <v>0.100478102544913</v>
          </cell>
          <cell r="I148">
            <v>0.122730588606051</v>
          </cell>
          <cell r="J148">
            <v>2.0503022802271498E-2</v>
          </cell>
          <cell r="K148">
            <v>9.7671872036341006E-2</v>
          </cell>
          <cell r="L148">
            <v>0.10116082173453</v>
          </cell>
          <cell r="M148">
            <v>2.8285997857549899E-2</v>
          </cell>
          <cell r="N148">
            <v>0.114449605674982</v>
          </cell>
          <cell r="O148">
            <v>8.5434876033800594E-2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4.0728306023804202E-3</v>
          </cell>
          <cell r="E149">
            <v>0.18245954774019679</v>
          </cell>
          <cell r="F149">
            <v>0.18266784596535429</v>
          </cell>
          <cell r="G149">
            <v>0.19773528860916331</v>
          </cell>
          <cell r="H149">
            <v>0.2081912962071624</v>
          </cell>
          <cell r="I149">
            <v>0.23544041652635361</v>
          </cell>
          <cell r="J149">
            <v>0.24369957572281387</v>
          </cell>
          <cell r="K149">
            <v>0.24086699338565853</v>
          </cell>
          <cell r="L149">
            <v>0.23541232938250181</v>
          </cell>
          <cell r="M149">
            <v>0.22703513062264893</v>
          </cell>
          <cell r="N149">
            <v>0.22902632883131505</v>
          </cell>
          <cell r="O149">
            <v>0.22809895791503534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0.5621111132249329</v>
          </cell>
          <cell r="E150">
            <v>1.7309586215785131</v>
          </cell>
          <cell r="F150">
            <v>2.0861546650606542</v>
          </cell>
          <cell r="G150">
            <v>2.5561364964326141</v>
          </cell>
          <cell r="H150">
            <v>2.3515337967189018</v>
          </cell>
          <cell r="I150">
            <v>2.8422450232485237</v>
          </cell>
          <cell r="J150">
            <v>3.0019619299547271</v>
          </cell>
          <cell r="K150">
            <v>2.7419157171789976</v>
          </cell>
          <cell r="L150">
            <v>2.8721319850446152</v>
          </cell>
          <cell r="M150">
            <v>2.9975865943371862</v>
          </cell>
          <cell r="N150">
            <v>3.1210692882076816</v>
          </cell>
          <cell r="O150">
            <v>3.3526266842413164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2.2775125725470335</v>
          </cell>
          <cell r="E151">
            <v>1.5634965647836689</v>
          </cell>
          <cell r="F151">
            <v>1.8481859268275482</v>
          </cell>
          <cell r="G151">
            <v>1.8522931143353338</v>
          </cell>
          <cell r="H151">
            <v>2.2817331352199854</v>
          </cell>
          <cell r="I151">
            <v>2.0273788242230149</v>
          </cell>
          <cell r="J151">
            <v>2.1161304765371844</v>
          </cell>
          <cell r="K151">
            <v>2.6360102957753475</v>
          </cell>
          <cell r="L151">
            <v>2.7811002759021681</v>
          </cell>
          <cell r="M151">
            <v>2.9417361892584792</v>
          </cell>
          <cell r="N151">
            <v>3.1211125550139509</v>
          </cell>
          <cell r="O151">
            <v>3.2014072259446014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3.2944552356625487</v>
          </cell>
          <cell r="F152">
            <v>3.9343405918882013</v>
          </cell>
          <cell r="G152">
            <v>4.4084296107679499</v>
          </cell>
          <cell r="H152">
            <v>4.6332669319388895</v>
          </cell>
          <cell r="I152">
            <v>4.8696238474715381</v>
          </cell>
          <cell r="J152">
            <v>5.1180924064919084</v>
          </cell>
          <cell r="K152">
            <v>5.3779260129543438</v>
          </cell>
          <cell r="L152">
            <v>5.6532322609467789</v>
          </cell>
          <cell r="M152">
            <v>5.9393227835956628</v>
          </cell>
          <cell r="N152">
            <v>6.2421818432216263</v>
          </cell>
          <cell r="O152">
            <v>6.5540339101859191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689.75286118284498</v>
          </cell>
          <cell r="E153">
            <v>659.57503360960504</v>
          </cell>
          <cell r="F153">
            <v>600.79461533888104</v>
          </cell>
          <cell r="G153">
            <v>534.85180475052005</v>
          </cell>
          <cell r="H153">
            <v>418.29552441848398</v>
          </cell>
          <cell r="I153">
            <v>258.95509545787502</v>
          </cell>
          <cell r="J153">
            <v>141.92569119081099</v>
          </cell>
          <cell r="K153">
            <v>26.579547156338201</v>
          </cell>
          <cell r="L153">
            <v>27.581710433773701</v>
          </cell>
          <cell r="M153">
            <v>27.5176696872417</v>
          </cell>
          <cell r="N153">
            <v>26.8814218014173</v>
          </cell>
          <cell r="O153">
            <v>27.037210459644101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9.2026212288503597</v>
          </cell>
          <cell r="E154">
            <v>8.7999913416907276</v>
          </cell>
          <cell r="F154">
            <v>8.0160086117328966</v>
          </cell>
          <cell r="G154">
            <v>7.1372570049976876</v>
          </cell>
          <cell r="H154">
            <v>5.5822717513022049</v>
          </cell>
          <cell r="I154">
            <v>3.4563691640611349</v>
          </cell>
          <cell r="J154">
            <v>1.8949800660493406</v>
          </cell>
          <cell r="K154">
            <v>0.35605551067496122</v>
          </cell>
          <cell r="L154">
            <v>0.36942900546617302</v>
          </cell>
          <cell r="M154">
            <v>0.36867876779021536</v>
          </cell>
          <cell r="N154">
            <v>0.36022366097808933</v>
          </cell>
          <cell r="O154">
            <v>0.36441179104446536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9.3589262032950504</v>
          </cell>
          <cell r="E155">
            <v>8.9494577151913841</v>
          </cell>
          <cell r="F155">
            <v>8.1518943736618859</v>
          </cell>
          <cell r="G155">
            <v>7.2571479613367584</v>
          </cell>
          <cell r="H155">
            <v>5.6756516203322107</v>
          </cell>
          <cell r="I155">
            <v>3.5136376588585452</v>
          </cell>
          <cell r="J155">
            <v>1.9257217257911938</v>
          </cell>
          <cell r="K155">
            <v>0.36064514459074842</v>
          </cell>
          <cell r="L155">
            <v>0.37424301809733679</v>
          </cell>
          <cell r="M155">
            <v>0.37337407988116311</v>
          </cell>
          <cell r="N155">
            <v>0.3647411370612933</v>
          </cell>
          <cell r="O155">
            <v>0.36685495874686647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2.6479670503486217E-4</v>
          </cell>
          <cell r="G156">
            <v>1.3380868862760979E-3</v>
          </cell>
          <cell r="H156">
            <v>1.4340781848554444E-3</v>
          </cell>
          <cell r="I156">
            <v>1.4373543758959011E-3</v>
          </cell>
          <cell r="J156">
            <v>1.447027847503328E-3</v>
          </cell>
          <cell r="K156">
            <v>1.4580993411699873E-3</v>
          </cell>
          <cell r="L156">
            <v>1.462851343487461E-3</v>
          </cell>
          <cell r="M156">
            <v>1.5708127073289057E-3</v>
          </cell>
          <cell r="N156">
            <v>1.6025665636075924E-3</v>
          </cell>
          <cell r="O156">
            <v>3.750821839729343E-3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3.4567474755473147E-4</v>
          </cell>
          <cell r="G157">
            <v>4.2081488700894442E-4</v>
          </cell>
          <cell r="H157">
            <v>5.6835118474115709E-4</v>
          </cell>
          <cell r="I157">
            <v>4.1734155004553261E-4</v>
          </cell>
          <cell r="J157">
            <v>2.5959132805542152E-4</v>
          </cell>
          <cell r="K157">
            <v>6.7513890048496951E-4</v>
          </cell>
          <cell r="L157">
            <v>6.6073296423898567E-4</v>
          </cell>
          <cell r="M157">
            <v>4.6558805605025793E-4</v>
          </cell>
          <cell r="N157">
            <v>4.3155526638473705E-4</v>
          </cell>
          <cell r="O157">
            <v>1.377870928336995E-3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3.5956505591251057E-4</v>
          </cell>
          <cell r="G158">
            <v>4.1856022494517566E-4</v>
          </cell>
          <cell r="H158">
            <v>5.7606306836105524E-4</v>
          </cell>
          <cell r="I158">
            <v>4.3005497547295889E-4</v>
          </cell>
          <cell r="J158">
            <v>3.001222692318651E-4</v>
          </cell>
          <cell r="K158">
            <v>7.1571277176422389E-4</v>
          </cell>
          <cell r="L158">
            <v>6.7827213254467581E-4</v>
          </cell>
          <cell r="M158">
            <v>5.0840052210595341E-4</v>
          </cell>
          <cell r="N158">
            <v>4.5362931703762043E-4</v>
          </cell>
          <cell r="O158">
            <v>1.4214239465788416E-3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3.0719067029899502E-5</v>
          </cell>
          <cell r="E159">
            <v>1.8070896991739699E-5</v>
          </cell>
          <cell r="F159">
            <v>1.1814487443275101E-4</v>
          </cell>
          <cell r="G159">
            <v>4.9154610740828303E-5</v>
          </cell>
          <cell r="H159">
            <v>7.9426461607184099E-5</v>
          </cell>
          <cell r="I159">
            <v>6.4730312402215206E-5</v>
          </cell>
          <cell r="J159">
            <v>9.4534467097534005E-5</v>
          </cell>
          <cell r="K159">
            <v>1.8666898257033301E-4</v>
          </cell>
          <cell r="L159">
            <v>1.3980639708938101E-4</v>
          </cell>
          <cell r="M159">
            <v>1.6733137670037399E-4</v>
          </cell>
          <cell r="N159">
            <v>1.05644701556588E-4</v>
          </cell>
          <cell r="O159">
            <v>4.7088651277102503E-4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3.0719067029899502E-5</v>
          </cell>
          <cell r="E160">
            <v>-3.3363863870158986E-6</v>
          </cell>
          <cell r="F160">
            <v>1.105338717641381E-4</v>
          </cell>
          <cell r="G160">
            <v>1.1615551181941481E-4</v>
          </cell>
          <cell r="H160">
            <v>1.4066231865112497E-4</v>
          </cell>
          <cell r="I160">
            <v>1.0425859089752902E-4</v>
          </cell>
          <cell r="J160">
            <v>1.0434836680831499E-4</v>
          </cell>
          <cell r="K160">
            <v>1.9479995960593099E-4</v>
          </cell>
          <cell r="L160">
            <v>1.7330496420062401E-4</v>
          </cell>
          <cell r="M160">
            <v>1.9842423899559599E-4</v>
          </cell>
          <cell r="N160">
            <v>1.4708043808215601E-4</v>
          </cell>
          <cell r="O160">
            <v>5.2780156961087404E-4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2.2156395826159435E-4</v>
          </cell>
          <cell r="E161">
            <v>0.44316030860835715</v>
          </cell>
          <cell r="F161">
            <v>0.4430229101244833</v>
          </cell>
          <cell r="G161">
            <v>0.44300890892886802</v>
          </cell>
          <cell r="H161">
            <v>0.44302451030265794</v>
          </cell>
          <cell r="I161">
            <v>0.44303283579814967</v>
          </cell>
          <cell r="J161">
            <v>0.44300321929736469</v>
          </cell>
          <cell r="K161">
            <v>0.29892763422311724</v>
          </cell>
          <cell r="L161">
            <v>5.7957451609315738E-4</v>
          </cell>
          <cell r="M161">
            <v>6.1356678245663731E-4</v>
          </cell>
          <cell r="N161">
            <v>5.8488125372928865E-4</v>
          </cell>
          <cell r="O161">
            <v>7.276328282898476E-4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2.2156395826159435E-4</v>
          </cell>
          <cell r="E162">
            <v>0.44316030860835715</v>
          </cell>
          <cell r="F162">
            <v>0.4430229101244833</v>
          </cell>
          <cell r="G162">
            <v>0.44300890892886802</v>
          </cell>
          <cell r="H162">
            <v>0.44302451030265794</v>
          </cell>
          <cell r="I162">
            <v>0.44303283579814967</v>
          </cell>
          <cell r="J162">
            <v>0.44300321929736469</v>
          </cell>
          <cell r="K162">
            <v>0.29892763422311724</v>
          </cell>
          <cell r="L162">
            <v>5.7957451609315738E-4</v>
          </cell>
          <cell r="M162">
            <v>6.1356678245663731E-4</v>
          </cell>
          <cell r="N162">
            <v>5.8488125372928865E-4</v>
          </cell>
          <cell r="O162">
            <v>7.276328282898476E-4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4.7080302871327901E-6</v>
          </cell>
          <cell r="E163">
            <v>3.1281567510764802E-2</v>
          </cell>
          <cell r="F163">
            <v>3.0662250343069202E-8</v>
          </cell>
          <cell r="G163">
            <v>3.95994636907495E-8</v>
          </cell>
          <cell r="H163">
            <v>4.3818252999588303E-8</v>
          </cell>
          <cell r="I163">
            <v>5.0661747103042302E-8</v>
          </cell>
          <cell r="J163">
            <v>4.3948499963563102E-8</v>
          </cell>
          <cell r="K163">
            <v>5.9744264257518999E-7</v>
          </cell>
          <cell r="L163">
            <v>3.8395824629174997E-5</v>
          </cell>
          <cell r="M163">
            <v>1.69360718467365E-7</v>
          </cell>
          <cell r="N163">
            <v>3.43617309444363E-7</v>
          </cell>
          <cell r="O163">
            <v>3.4944329745347098E-6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4.7080302871327901E-6</v>
          </cell>
          <cell r="E164">
            <v>3.1286275541051997E-2</v>
          </cell>
          <cell r="F164">
            <v>3.1286306203302298E-2</v>
          </cell>
          <cell r="G164">
            <v>3.1286345802766E-2</v>
          </cell>
          <cell r="H164">
            <v>3.1286389621018998E-2</v>
          </cell>
          <cell r="I164">
            <v>3.1286440282766101E-2</v>
          </cell>
          <cell r="J164">
            <v>3.12864842312661E-2</v>
          </cell>
          <cell r="K164">
            <v>2.11131817142034E-2</v>
          </cell>
          <cell r="L164">
            <v>3.9169978418838601E-5</v>
          </cell>
          <cell r="M164">
            <v>3.9301056490283698E-5</v>
          </cell>
          <cell r="N164">
            <v>3.9600685624996902E-5</v>
          </cell>
          <cell r="O164">
            <v>4.3044626774160198E-5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2.5697390741080228E-4</v>
          </cell>
          <cell r="G165">
            <v>1.850432047678056E-4</v>
          </cell>
          <cell r="H165">
            <v>2.5191382553710036E-4</v>
          </cell>
          <cell r="I165">
            <v>2.5137752222738775E-4</v>
          </cell>
          <cell r="J165">
            <v>2.5190202957783625E-4</v>
          </cell>
          <cell r="K165">
            <v>9.7754205875354204E-4</v>
          </cell>
          <cell r="L165">
            <v>9.7207617058416127E-4</v>
          </cell>
          <cell r="M165">
            <v>1.0329219790405342E-3</v>
          </cell>
          <cell r="N165">
            <v>9.635726576912412E-4</v>
          </cell>
          <cell r="O165">
            <v>1.0525031994965644E-3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2.5697390741080228E-4</v>
          </cell>
          <cell r="G166">
            <v>1.850432047678056E-4</v>
          </cell>
          <cell r="H166">
            <v>2.5191382553710036E-4</v>
          </cell>
          <cell r="I166">
            <v>2.5137752222738775E-4</v>
          </cell>
          <cell r="J166">
            <v>2.5190202957783625E-4</v>
          </cell>
          <cell r="K166">
            <v>9.7754205875354204E-4</v>
          </cell>
          <cell r="L166">
            <v>9.7207617058416127E-4</v>
          </cell>
          <cell r="M166">
            <v>1.0329219790405342E-3</v>
          </cell>
          <cell r="N166">
            <v>9.635726576912412E-4</v>
          </cell>
          <cell r="O166">
            <v>1.0525031994965644E-3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7.0528825654491105E-8</v>
          </cell>
          <cell r="F167">
            <v>1.25635030067771E-5</v>
          </cell>
          <cell r="G167">
            <v>4.2373223150128002E-7</v>
          </cell>
          <cell r="H167">
            <v>9.7953556290961697E-7</v>
          </cell>
          <cell r="I167">
            <v>2.8689848374248098E-7</v>
          </cell>
          <cell r="J167">
            <v>2.4002359961207599E-7</v>
          </cell>
          <cell r="K167">
            <v>6.1622424057682795E-5</v>
          </cell>
          <cell r="L167">
            <v>2.2335015687785999E-6</v>
          </cell>
          <cell r="M167">
            <v>4.00049883785E-7</v>
          </cell>
          <cell r="N167">
            <v>5.0245220822720401E-7</v>
          </cell>
          <cell r="O167">
            <v>8.5749740262751202E-6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7.0528825654491105E-8</v>
          </cell>
          <cell r="F168">
            <v>1.2569161329830333E-5</v>
          </cell>
          <cell r="G168">
            <v>1.2966164614960329E-5</v>
          </cell>
          <cell r="H168">
            <v>1.3848041958844804E-5</v>
          </cell>
          <cell r="I168">
            <v>1.3956037885458818E-5</v>
          </cell>
          <cell r="J168">
            <v>1.4140283542635533E-5</v>
          </cell>
          <cell r="K168">
            <v>7.5394348177278421E-5</v>
          </cell>
          <cell r="L168">
            <v>7.7984351331565637E-5</v>
          </cell>
          <cell r="M168">
            <v>7.773679286583725E-5</v>
          </cell>
          <cell r="N168">
            <v>7.8111210380796712E-5</v>
          </cell>
          <cell r="O168">
            <v>8.758011260338881E-5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2.0654473248631858E-4</v>
          </cell>
          <cell r="E169">
            <v>4.3186330096045694E-3</v>
          </cell>
          <cell r="F169">
            <v>4.3102861953146663E-3</v>
          </cell>
          <cell r="G169">
            <v>4.2486651189613985E-3</v>
          </cell>
          <cell r="H169">
            <v>4.2793840248174292E-3</v>
          </cell>
          <cell r="I169">
            <v>4.2757328533575495E-3</v>
          </cell>
          <cell r="J169">
            <v>4.2699907211858441E-3</v>
          </cell>
          <cell r="K169">
            <v>2.8785299174232649E-3</v>
          </cell>
          <cell r="L169">
            <v>5.1174608753864104E-4</v>
          </cell>
          <cell r="M169">
            <v>5.4586874811286389E-4</v>
          </cell>
          <cell r="N169">
            <v>5.1744839574425247E-4</v>
          </cell>
          <cell r="O169">
            <v>6.6676310135274457E-4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2.0654473248631858E-4</v>
          </cell>
          <cell r="E170">
            <v>4.3186330096045694E-3</v>
          </cell>
          <cell r="F170">
            <v>4.3102861953146663E-3</v>
          </cell>
          <cell r="G170">
            <v>4.2486651189613985E-3</v>
          </cell>
          <cell r="H170">
            <v>4.2793840248174292E-3</v>
          </cell>
          <cell r="I170">
            <v>4.2757328533575495E-3</v>
          </cell>
          <cell r="J170">
            <v>4.2699907211858441E-3</v>
          </cell>
          <cell r="K170">
            <v>2.8785299174232649E-3</v>
          </cell>
          <cell r="L170">
            <v>5.1174608753864104E-4</v>
          </cell>
          <cell r="M170">
            <v>5.4586874811286389E-4</v>
          </cell>
          <cell r="N170">
            <v>5.1744839574425247E-4</v>
          </cell>
          <cell r="O170">
            <v>6.6676310135274457E-4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3.63389532669113E-6</v>
          </cell>
          <cell r="E171">
            <v>2.9446891268414499E-4</v>
          </cell>
          <cell r="F171">
            <v>2.9697723833643699E-8</v>
          </cell>
          <cell r="G171">
            <v>3.8222414646213402E-8</v>
          </cell>
          <cell r="H171">
            <v>4.26649695689031E-8</v>
          </cell>
          <cell r="I171">
            <v>4.9239113263488903E-8</v>
          </cell>
          <cell r="J171">
            <v>4.5331331314902002E-8</v>
          </cell>
          <cell r="K171">
            <v>6.1421255742577096E-7</v>
          </cell>
          <cell r="L171">
            <v>3.3579621744677401E-5</v>
          </cell>
          <cell r="M171">
            <v>1.7429652773974701E-7</v>
          </cell>
          <cell r="N171">
            <v>3.6236921949921301E-7</v>
          </cell>
          <cell r="O171">
            <v>3.9275874704493501E-6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3.63389532669113E-6</v>
          </cell>
          <cell r="E172">
            <v>2.9810280801083599E-4</v>
          </cell>
          <cell r="F172">
            <v>2.9813250573467001E-4</v>
          </cell>
          <cell r="G172">
            <v>2.9817072814931602E-4</v>
          </cell>
          <cell r="H172">
            <v>2.9821339311888502E-4</v>
          </cell>
          <cell r="I172">
            <v>2.98262632232149E-4</v>
          </cell>
          <cell r="J172">
            <v>2.9830796356346398E-4</v>
          </cell>
          <cell r="K172">
            <v>2.0078682192601599E-4</v>
          </cell>
          <cell r="L172">
            <v>3.43680519888092E-5</v>
          </cell>
          <cell r="M172">
            <v>3.4505366243990297E-5</v>
          </cell>
          <cell r="N172">
            <v>3.4824919013694203E-5</v>
          </cell>
          <cell r="O172">
            <v>3.8703418851106399E-5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28.619777361044054</v>
          </cell>
          <cell r="E173">
            <v>24.201452033918059</v>
          </cell>
          <cell r="F173">
            <v>27.293782030420896</v>
          </cell>
          <cell r="G173">
            <v>23.359282214316071</v>
          </cell>
          <cell r="H173">
            <v>20.825404781172288</v>
          </cell>
          <cell r="I173">
            <v>19.555135972141308</v>
          </cell>
          <cell r="J173">
            <v>18.306810760229933</v>
          </cell>
          <cell r="K173">
            <v>16.927046556541242</v>
          </cell>
          <cell r="L173">
            <v>14.193606500072177</v>
          </cell>
          <cell r="M173">
            <v>11.03461436591974</v>
          </cell>
          <cell r="N173">
            <v>10.387588755625609</v>
          </cell>
          <cell r="O173">
            <v>8.9087681345854008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2005.15374385823</v>
          </cell>
          <cell r="E174">
            <v>1694.1149537265601</v>
          </cell>
          <cell r="F174">
            <v>1908.0767203575101</v>
          </cell>
          <cell r="G174">
            <v>1629.46248299482</v>
          </cell>
          <cell r="H174">
            <v>1449.5498092258599</v>
          </cell>
          <cell r="I174">
            <v>1358.1802280162899</v>
          </cell>
          <cell r="J174">
            <v>1268.7269695597899</v>
          </cell>
          <cell r="K174">
            <v>1170.57061845566</v>
          </cell>
          <cell r="L174">
            <v>981.54268574899504</v>
          </cell>
          <cell r="M174">
            <v>763.08618397122802</v>
          </cell>
          <cell r="N174">
            <v>718.34186509263702</v>
          </cell>
          <cell r="O174">
            <v>616.07570996783295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35.552371345004047</v>
          </cell>
          <cell r="E175">
            <v>30.037499179548909</v>
          </cell>
          <cell r="F175">
            <v>33.83114752406938</v>
          </cell>
          <cell r="G175">
            <v>28.891178776503892</v>
          </cell>
          <cell r="H175">
            <v>25.701237752231542</v>
          </cell>
          <cell r="I175">
            <v>24.081209716600952</v>
          </cell>
          <cell r="J175">
            <v>22.495159034748109</v>
          </cell>
          <cell r="K175">
            <v>20.754798199568437</v>
          </cell>
          <cell r="L175">
            <v>17.403239109024732</v>
          </cell>
          <cell r="M175">
            <v>13.529896878922504</v>
          </cell>
          <cell r="N175">
            <v>12.736557891713415</v>
          </cell>
          <cell r="O175">
            <v>10.923328190919028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8.3747373792118402E-5</v>
          </cell>
          <cell r="F176">
            <v>1.5363370402190701E-4</v>
          </cell>
          <cell r="G176">
            <v>5.7009803337601501E-5</v>
          </cell>
          <cell r="H176">
            <v>0.81172261642419197</v>
          </cell>
          <cell r="I176">
            <v>0.37177758319438597</v>
          </cell>
          <cell r="J176">
            <v>1.2660050512815601E-4</v>
          </cell>
          <cell r="K176">
            <v>0.84074059703878001</v>
          </cell>
          <cell r="L176">
            <v>8.6836940362305506E-2</v>
          </cell>
          <cell r="M176">
            <v>1.8552899690079401E-3</v>
          </cell>
          <cell r="N176">
            <v>0.604941470182219</v>
          </cell>
          <cell r="O176">
            <v>0.115750211521917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1.5566181614425181</v>
          </cell>
          <cell r="F177">
            <v>1.5567141984564377</v>
          </cell>
          <cell r="G177">
            <v>1.5564830964694674</v>
          </cell>
          <cell r="H177">
            <v>1.2154493415521017</v>
          </cell>
          <cell r="I177">
            <v>1.1835159901371952</v>
          </cell>
          <cell r="J177">
            <v>1.1833082822709096</v>
          </cell>
          <cell r="K177">
            <v>1.2125092780769606</v>
          </cell>
          <cell r="L177">
            <v>0.98470559322097295</v>
          </cell>
          <cell r="M177">
            <v>0.92927389442480179</v>
          </cell>
          <cell r="N177">
            <v>0.81484483939369501</v>
          </cell>
          <cell r="O177">
            <v>0.72234988830004399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2.1548232775694412E-2</v>
          </cell>
          <cell r="F178">
            <v>2.2538798932509228E-2</v>
          </cell>
          <cell r="G178">
            <v>2.441877694518732E-2</v>
          </cell>
          <cell r="H178">
            <v>1.242795292482116E-2</v>
          </cell>
          <cell r="I178">
            <v>3.3270466901612009E-3</v>
          </cell>
          <cell r="J178">
            <v>3.224746996065083E-3</v>
          </cell>
          <cell r="K178">
            <v>7.4498222962479663E-3</v>
          </cell>
          <cell r="L178">
            <v>7.2932827749328738E-3</v>
          </cell>
          <cell r="M178">
            <v>2.6640117616027144E-2</v>
          </cell>
          <cell r="N178">
            <v>8.098306063573122E-3</v>
          </cell>
          <cell r="O178">
            <v>8.006799147854517E-3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2.1548232775694412E-2</v>
          </cell>
          <cell r="F179">
            <v>2.2538798932509228E-2</v>
          </cell>
          <cell r="G179">
            <v>2.441877694518732E-2</v>
          </cell>
          <cell r="H179">
            <v>1.242795292482116E-2</v>
          </cell>
          <cell r="I179">
            <v>3.3270466901612009E-3</v>
          </cell>
          <cell r="J179">
            <v>3.224746996065083E-3</v>
          </cell>
          <cell r="K179">
            <v>7.4498222962479663E-3</v>
          </cell>
          <cell r="L179">
            <v>7.2932827749328738E-3</v>
          </cell>
          <cell r="M179">
            <v>2.6640117616027144E-2</v>
          </cell>
          <cell r="N179">
            <v>8.098306063573122E-3</v>
          </cell>
          <cell r="O179">
            <v>8.006799147854517E-3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3.2131981440296602E-3</v>
          </cell>
          <cell r="F180">
            <v>2.8645514497789597E-4</v>
          </cell>
          <cell r="G180">
            <v>2.3694551201281999E-4</v>
          </cell>
          <cell r="H180">
            <v>1.2083521136726199E-4</v>
          </cell>
          <cell r="I180">
            <v>3.7242501080446497E-4</v>
          </cell>
          <cell r="J180">
            <v>1.13331528592678E-4</v>
          </cell>
          <cell r="K180">
            <v>1.38130507650587E-3</v>
          </cell>
          <cell r="L180">
            <v>2.96257741001504E-5</v>
          </cell>
          <cell r="M180">
            <v>2.6734392962364999E-3</v>
          </cell>
          <cell r="N180">
            <v>6.9523632980902702E-6</v>
          </cell>
          <cell r="O180">
            <v>9.6475441179143294E-5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3.2131981440296602E-3</v>
          </cell>
          <cell r="F181">
            <v>3.4996532890075498E-3</v>
          </cell>
          <cell r="G181">
            <v>3.7365988010203701E-3</v>
          </cell>
          <cell r="H181">
            <v>2.2904980119000198E-3</v>
          </cell>
          <cell r="I181">
            <v>7.4528229795967895E-4</v>
          </cell>
          <cell r="J181">
            <v>6.0659175076440504E-4</v>
          </cell>
          <cell r="K181">
            <v>1.86706161590301E-3</v>
          </cell>
          <cell r="L181">
            <v>1.5664710913773101E-3</v>
          </cell>
          <cell r="M181">
            <v>4.0843701468425203E-3</v>
          </cell>
          <cell r="N181">
            <v>2.9452850694189499E-3</v>
          </cell>
          <cell r="O181">
            <v>2.77686710071374E-3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1.4011320184672347</v>
          </cell>
          <cell r="E182">
            <v>1.6077984672188259</v>
          </cell>
          <cell r="F182">
            <v>1.6078066688385624</v>
          </cell>
          <cell r="G182">
            <v>1.6078002712671289</v>
          </cell>
          <cell r="H182">
            <v>1.6078036513866467</v>
          </cell>
          <cell r="I182">
            <v>1.6078053051313335</v>
          </cell>
          <cell r="J182">
            <v>1.607812143255082</v>
          </cell>
          <cell r="K182">
            <v>1.6078164157728194</v>
          </cell>
          <cell r="L182">
            <v>1.6078151149009861</v>
          </cell>
          <cell r="M182">
            <v>1.6078250418226712</v>
          </cell>
          <cell r="N182">
            <v>1.607834244973718</v>
          </cell>
          <cell r="O182">
            <v>1.6078699317216738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1.4011320184672347</v>
          </cell>
          <cell r="E183">
            <v>1.6077984672188259</v>
          </cell>
          <cell r="F183">
            <v>1.6078066688385624</v>
          </cell>
          <cell r="G183">
            <v>1.6078002712671289</v>
          </cell>
          <cell r="H183">
            <v>1.6078036513866467</v>
          </cell>
          <cell r="I183">
            <v>1.6078053051313335</v>
          </cell>
          <cell r="J183">
            <v>1.607812143255082</v>
          </cell>
          <cell r="K183">
            <v>1.6078164157728194</v>
          </cell>
          <cell r="L183">
            <v>1.6078151149009861</v>
          </cell>
          <cell r="M183">
            <v>1.6078250418226712</v>
          </cell>
          <cell r="N183">
            <v>1.607834244973718</v>
          </cell>
          <cell r="O183">
            <v>1.6078699317216738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1.5568133538524829</v>
          </cell>
          <cell r="E184">
            <v>1.7864427413542514</v>
          </cell>
          <cell r="F184">
            <v>1.7864518542650698</v>
          </cell>
          <cell r="G184">
            <v>1.7864447458523647</v>
          </cell>
          <cell r="H184">
            <v>1.7864485015407168</v>
          </cell>
          <cell r="I184">
            <v>1.7864503390348137</v>
          </cell>
          <cell r="J184">
            <v>1.7864579369500921</v>
          </cell>
          <cell r="K184">
            <v>1.7864626841920197</v>
          </cell>
          <cell r="L184">
            <v>1.7864612387788734</v>
          </cell>
          <cell r="M184">
            <v>1.7864722686918584</v>
          </cell>
          <cell r="N184">
            <v>1.7864824944152398</v>
          </cell>
          <cell r="O184">
            <v>1.7865221463574157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9.8560326679872503E-5</v>
          </cell>
          <cell r="E185">
            <v>1.46482999356135E-2</v>
          </cell>
          <cell r="F185">
            <v>4.8175082762926304E-6</v>
          </cell>
          <cell r="G185">
            <v>8.6966890294570698E-5</v>
          </cell>
          <cell r="H185">
            <v>8.1034177147739597E-2</v>
          </cell>
          <cell r="I185">
            <v>3.2736459488135798E-2</v>
          </cell>
          <cell r="J185">
            <v>6.9183965841082898E-4</v>
          </cell>
          <cell r="K185">
            <v>8.0458452414052598E-2</v>
          </cell>
          <cell r="L185">
            <v>2.7991166534029999E-2</v>
          </cell>
          <cell r="M185">
            <v>6.0664980758605496E-3</v>
          </cell>
          <cell r="N185">
            <v>7.4451401576273404E-2</v>
          </cell>
          <cell r="O185">
            <v>3.3316504451796798E-2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9.9797616446960474E-2</v>
          </cell>
          <cell r="E186">
            <v>0.11444577961619701</v>
          </cell>
          <cell r="F186">
            <v>0.11444975135268785</v>
          </cell>
          <cell r="G186">
            <v>0.1145359884338472</v>
          </cell>
          <cell r="H186">
            <v>0.11450963307553272</v>
          </cell>
          <cell r="I186">
            <v>0.11384093056088267</v>
          </cell>
          <cell r="J186">
            <v>0.11446162183894958</v>
          </cell>
          <cell r="K186">
            <v>0.11388558349845937</v>
          </cell>
          <cell r="L186">
            <v>0.11407860936438406</v>
          </cell>
          <cell r="M186">
            <v>0.11451427070008235</v>
          </cell>
          <cell r="N186">
            <v>0.11388437240336845</v>
          </cell>
          <cell r="O186">
            <v>0.1138319042939416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9.1141330172704864E-4</v>
          </cell>
          <cell r="F187">
            <v>9.0533786824011824E-4</v>
          </cell>
          <cell r="G187">
            <v>8.4177434854398046E-4</v>
          </cell>
          <cell r="H187">
            <v>8.7289776558821411E-4</v>
          </cell>
          <cell r="I187">
            <v>8.6860137758419697E-4</v>
          </cell>
          <cell r="J187">
            <v>8.6362056898053765E-4</v>
          </cell>
          <cell r="K187">
            <v>6.2479156157748403E-4</v>
          </cell>
          <cell r="L187">
            <v>3.6849716214655678E-4</v>
          </cell>
          <cell r="M187">
            <v>4.0370275855655186E-4</v>
          </cell>
          <cell r="N187">
            <v>3.7601877841099911E-4</v>
          </cell>
          <cell r="O187">
            <v>5.3566666967234109E-4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9.1141330172704864E-4</v>
          </cell>
          <cell r="F188">
            <v>9.0533786824011824E-4</v>
          </cell>
          <cell r="G188">
            <v>8.4177434854398046E-4</v>
          </cell>
          <cell r="H188">
            <v>8.7289776558821411E-4</v>
          </cell>
          <cell r="I188">
            <v>8.6860137758419697E-4</v>
          </cell>
          <cell r="J188">
            <v>8.6362056898053765E-4</v>
          </cell>
          <cell r="K188">
            <v>6.2479156157748403E-4</v>
          </cell>
          <cell r="L188">
            <v>3.6849716214655678E-4</v>
          </cell>
          <cell r="M188">
            <v>4.0370275855655186E-4</v>
          </cell>
          <cell r="N188">
            <v>3.7601877841099911E-4</v>
          </cell>
          <cell r="O188">
            <v>5.3566666967234109E-4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5.7153344301138103E-5</v>
          </cell>
          <cell r="F189">
            <v>3.0797615089131003E-8</v>
          </cell>
          <cell r="G189">
            <v>3.9684668463925201E-8</v>
          </cell>
          <cell r="H189">
            <v>4.4627436516291503E-8</v>
          </cell>
          <cell r="I189">
            <v>5.0733379987158402E-8</v>
          </cell>
          <cell r="J189">
            <v>4.6464740596214603E-8</v>
          </cell>
          <cell r="K189">
            <v>1.7856770219800801E-6</v>
          </cell>
          <cell r="L189">
            <v>2.2304606546591401E-5</v>
          </cell>
          <cell r="M189">
            <v>2.0680984150279599E-7</v>
          </cell>
          <cell r="N189">
            <v>4.0865403525741E-7</v>
          </cell>
          <cell r="O189">
            <v>4.5892910040040397E-6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5.7153344301138103E-5</v>
          </cell>
          <cell r="F190">
            <v>5.7184141916227203E-5</v>
          </cell>
          <cell r="G190">
            <v>5.7223826584691201E-5</v>
          </cell>
          <cell r="H190">
            <v>5.7268454021207499E-5</v>
          </cell>
          <cell r="I190">
            <v>5.7319187401194597E-5</v>
          </cell>
          <cell r="J190">
            <v>5.7365652141790802E-5</v>
          </cell>
          <cell r="K190">
            <v>4.05686528231332E-5</v>
          </cell>
          <cell r="L190">
            <v>2.4270495208138899E-5</v>
          </cell>
          <cell r="M190">
            <v>2.4438918967173902E-5</v>
          </cell>
          <cell r="N190">
            <v>2.4802907754198301E-5</v>
          </cell>
          <cell r="O190">
            <v>2.93415031899319E-5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3.900296638874484E-4</v>
          </cell>
          <cell r="F191">
            <v>3.8497228647315393E-4</v>
          </cell>
          <cell r="G191">
            <v>3.2110292122814604E-4</v>
          </cell>
          <cell r="H191">
            <v>3.5229643308464675E-4</v>
          </cell>
          <cell r="I191">
            <v>3.4775239602234545E-4</v>
          </cell>
          <cell r="J191">
            <v>3.4314343364412827E-4</v>
          </cell>
          <cell r="K191">
            <v>3.585793813593827E-4</v>
          </cell>
          <cell r="L191">
            <v>2.4841320384235034E-4</v>
          </cell>
          <cell r="M191">
            <v>2.8398971153159407E-4</v>
          </cell>
          <cell r="N191">
            <v>2.5766641873290911E-4</v>
          </cell>
          <cell r="O191">
            <v>4.1412338996797286E-4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3.900296638874484E-4</v>
          </cell>
          <cell r="F192">
            <v>3.8497228647315393E-4</v>
          </cell>
          <cell r="G192">
            <v>3.2110292122814604E-4</v>
          </cell>
          <cell r="H192">
            <v>3.5229643308464675E-4</v>
          </cell>
          <cell r="I192">
            <v>3.4775239602234545E-4</v>
          </cell>
          <cell r="J192">
            <v>3.4314343364412827E-4</v>
          </cell>
          <cell r="K192">
            <v>3.585793813593827E-4</v>
          </cell>
          <cell r="L192">
            <v>2.4841320384235034E-4</v>
          </cell>
          <cell r="M192">
            <v>2.8398971153159407E-4</v>
          </cell>
          <cell r="N192">
            <v>2.5766641873290911E-4</v>
          </cell>
          <cell r="O192">
            <v>4.1412338996797286E-4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2.0335811432596598E-5</v>
          </cell>
          <cell r="F193">
            <v>3.25878438352703E-8</v>
          </cell>
          <cell r="G193">
            <v>4.2003557849136201E-8</v>
          </cell>
          <cell r="H193">
            <v>4.44088030424948E-8</v>
          </cell>
          <cell r="I193">
            <v>4.4759582994916301E-8</v>
          </cell>
          <cell r="J193">
            <v>4.6677730405270599E-8</v>
          </cell>
          <cell r="K193">
            <v>7.7826960097137501E-6</v>
          </cell>
          <cell r="L193">
            <v>7.7873061063985704E-6</v>
          </cell>
          <cell r="M193">
            <v>2.4324046674437599E-7</v>
          </cell>
          <cell r="N193">
            <v>4.8960994393828805E-7</v>
          </cell>
          <cell r="O193">
            <v>4.3001889627364201E-6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2.0335811432596598E-5</v>
          </cell>
          <cell r="F194">
            <v>2.03683992764319E-5</v>
          </cell>
          <cell r="G194">
            <v>2.0410402834281001E-5</v>
          </cell>
          <cell r="H194">
            <v>2.04548116373235E-5</v>
          </cell>
          <cell r="I194">
            <v>2.0499571220318399E-5</v>
          </cell>
          <cell r="J194">
            <v>2.05462489507237E-5</v>
          </cell>
          <cell r="K194">
            <v>2.17170168817396E-5</v>
          </cell>
          <cell r="L194">
            <v>1.5746474481588302E-5</v>
          </cell>
          <cell r="M194">
            <v>1.59490886992994E-5</v>
          </cell>
          <cell r="N194">
            <v>1.63951485014356E-5</v>
          </cell>
          <cell r="O194">
            <v>2.0649719219936701E-5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1.4075332799677695E-4</v>
          </cell>
          <cell r="F195">
            <v>1.3681055304417565E-4</v>
          </cell>
          <cell r="G195">
            <v>7.3226577693078209E-5</v>
          </cell>
          <cell r="H195">
            <v>1.0445496755716988E-4</v>
          </cell>
          <cell r="I195">
            <v>9.9675611186356622E-5</v>
          </cell>
          <cell r="J195">
            <v>9.5366503778836594E-5</v>
          </cell>
          <cell r="K195">
            <v>1.4304712116127837E-4</v>
          </cell>
          <cell r="L195">
            <v>9.860224681596582E-5</v>
          </cell>
          <cell r="M195">
            <v>1.3566742963645219E-4</v>
          </cell>
          <cell r="N195">
            <v>1.1024158145526456E-4</v>
          </cell>
          <cell r="O195">
            <v>2.2999771012991571E-4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1.4075332799677695E-4</v>
          </cell>
          <cell r="F196">
            <v>1.3681055304417565E-4</v>
          </cell>
          <cell r="G196">
            <v>7.3226577693078209E-5</v>
          </cell>
          <cell r="H196">
            <v>1.0445496755716988E-4</v>
          </cell>
          <cell r="I196">
            <v>9.9675611186356622E-5</v>
          </cell>
          <cell r="J196">
            <v>9.5366503778836594E-5</v>
          </cell>
          <cell r="K196">
            <v>1.4304712116127837E-4</v>
          </cell>
          <cell r="L196">
            <v>9.860224681596582E-5</v>
          </cell>
          <cell r="M196">
            <v>1.3566742963645219E-4</v>
          </cell>
          <cell r="N196">
            <v>1.1024158145526456E-4</v>
          </cell>
          <cell r="O196">
            <v>2.2999771012991571E-4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2.7314206710906901E-6</v>
          </cell>
          <cell r="F197">
            <v>4.7773773030672101E-8</v>
          </cell>
          <cell r="G197">
            <v>7.49189876313302E-8</v>
          </cell>
          <cell r="H197">
            <v>4.6068348616470497E-8</v>
          </cell>
          <cell r="I197">
            <v>3.5501435338900302E-8</v>
          </cell>
          <cell r="J197">
            <v>4.8596882993939202E-8</v>
          </cell>
          <cell r="K197">
            <v>4.3380214076994104E-6</v>
          </cell>
          <cell r="L197">
            <v>5.5218677010966901E-7</v>
          </cell>
          <cell r="M197">
            <v>3.9733164872676901E-7</v>
          </cell>
          <cell r="N197">
            <v>5.17855146426759E-7</v>
          </cell>
          <cell r="O197">
            <v>1.6067122147525399E-6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2.7314206710906901E-6</v>
          </cell>
          <cell r="F198">
            <v>2.7791944441213601E-6</v>
          </cell>
          <cell r="G198">
            <v>2.8541134317527002E-6</v>
          </cell>
          <cell r="H198">
            <v>2.9001817803691702E-6</v>
          </cell>
          <cell r="I198">
            <v>2.9356832157080699E-6</v>
          </cell>
          <cell r="J198">
            <v>2.9842800987020001E-6</v>
          </cell>
          <cell r="K198">
            <v>6.4342151327752499E-6</v>
          </cell>
          <cell r="L198">
            <v>5.0896950551724797E-6</v>
          </cell>
          <cell r="M198">
            <v>5.4177064934851597E-6</v>
          </cell>
          <cell r="N198">
            <v>5.8920952571752002E-6</v>
          </cell>
          <cell r="O198">
            <v>7.4607040707090904E-6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9.1578254850675229</v>
          </cell>
          <cell r="E199">
            <v>10.275919887528266</v>
          </cell>
          <cell r="F199">
            <v>10.27591079439618</v>
          </cell>
          <cell r="G199">
            <v>10.275917301575097</v>
          </cell>
          <cell r="H199">
            <v>10.275930197609309</v>
          </cell>
          <cell r="I199">
            <v>10.275942296849335</v>
          </cell>
          <cell r="J199">
            <v>10.275985281513826</v>
          </cell>
          <cell r="K199">
            <v>10.276006614476996</v>
          </cell>
          <cell r="L199">
            <v>10.276000972837206</v>
          </cell>
          <cell r="M199">
            <v>10.276055368156912</v>
          </cell>
          <cell r="N199">
            <v>10.27611028030441</v>
          </cell>
          <cell r="O199">
            <v>10.276274340737451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2.8618204371471188</v>
          </cell>
          <cell r="E200">
            <v>3.1585819326418858</v>
          </cell>
          <cell r="F200">
            <v>3.0827732383188575</v>
          </cell>
          <cell r="G200">
            <v>2.9642069139158935</v>
          </cell>
          <cell r="H200">
            <v>2.8677014504956193</v>
          </cell>
          <cell r="I200">
            <v>2.7772817018511748</v>
          </cell>
          <cell r="J200">
            <v>2.7042066530299569</v>
          </cell>
          <cell r="K200">
            <v>2.6348734908915419</v>
          </cell>
          <cell r="L200">
            <v>2.6348720443172309</v>
          </cell>
          <cell r="M200">
            <v>2.6348859918351049</v>
          </cell>
          <cell r="N200">
            <v>2.6349000718729263</v>
          </cell>
          <cell r="O200">
            <v>2.6349421386506275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9.1578254850675229</v>
          </cell>
          <cell r="E201">
            <v>10.275919887528266</v>
          </cell>
          <cell r="F201">
            <v>10.27591079439618</v>
          </cell>
          <cell r="G201">
            <v>10.275917301575097</v>
          </cell>
          <cell r="H201">
            <v>10.275930197609309</v>
          </cell>
          <cell r="I201">
            <v>10.275942296849335</v>
          </cell>
          <cell r="J201">
            <v>10.275985281513826</v>
          </cell>
          <cell r="K201">
            <v>10.276006614476996</v>
          </cell>
          <cell r="L201">
            <v>10.276000972837206</v>
          </cell>
          <cell r="M201">
            <v>10.276055368156912</v>
          </cell>
          <cell r="N201">
            <v>10.27611028030441</v>
          </cell>
          <cell r="O201">
            <v>10.276274340737451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1.19111500041066E-7</v>
          </cell>
          <cell r="E202">
            <v>9.0328714987746694E-2</v>
          </cell>
          <cell r="F202">
            <v>4.6427028413717303E-5</v>
          </cell>
          <cell r="G202">
            <v>9.7659300900033098E-6</v>
          </cell>
          <cell r="H202">
            <v>0.59204600373197902</v>
          </cell>
          <cell r="I202">
            <v>0.238161662583765</v>
          </cell>
          <cell r="J202">
            <v>1.16610073878297E-5</v>
          </cell>
          <cell r="K202">
            <v>0.59209966035075101</v>
          </cell>
          <cell r="L202">
            <v>0.20154248748857401</v>
          </cell>
          <cell r="M202">
            <v>3.6629872831707599E-2</v>
          </cell>
          <cell r="N202">
            <v>0.55112341951207999</v>
          </cell>
          <cell r="O202">
            <v>0.24263799554455701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0.73983804703686495</v>
          </cell>
          <cell r="E203">
            <v>0.8301666601100679</v>
          </cell>
          <cell r="F203">
            <v>0.83021260498815352</v>
          </cell>
          <cell r="G203">
            <v>0.83022191679585733</v>
          </cell>
          <cell r="H203">
            <v>0.83024564697698844</v>
          </cell>
          <cell r="I203">
            <v>0.83022452927836932</v>
          </cell>
          <cell r="J203">
            <v>0.83021878641882885</v>
          </cell>
          <cell r="K203">
            <v>0.83027216027262196</v>
          </cell>
          <cell r="L203">
            <v>0.83024603772108352</v>
          </cell>
          <cell r="M203">
            <v>0.83027107550239887</v>
          </cell>
          <cell r="N203">
            <v>0.830276828987069</v>
          </cell>
          <cell r="O203">
            <v>0.83039044888035984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3.2399124077289136</v>
          </cell>
          <cell r="E204">
            <v>3.6354710280382991</v>
          </cell>
          <cell r="F204">
            <v>4.931660195223083</v>
          </cell>
          <cell r="G204">
            <v>5.9894289474743996</v>
          </cell>
          <cell r="H204">
            <v>7.7769456644442316</v>
          </cell>
          <cell r="I204">
            <v>8.0165181741886702</v>
          </cell>
          <cell r="J204">
            <v>8.3496179378374702</v>
          </cell>
          <cell r="K204">
            <v>8.3295126627702825</v>
          </cell>
          <cell r="L204">
            <v>10.368735894219048</v>
          </cell>
          <cell r="M204">
            <v>10.471118923214922</v>
          </cell>
          <cell r="N204">
            <v>9.219960245356372</v>
          </cell>
          <cell r="O204">
            <v>10.361638371814291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1.1489051091237281</v>
          </cell>
          <cell r="E205">
            <v>1.2864370233681175</v>
          </cell>
          <cell r="F205">
            <v>1.7395626790910346</v>
          </cell>
          <cell r="G205">
            <v>2.1015540166576843</v>
          </cell>
          <cell r="H205">
            <v>2.6542476670458104</v>
          </cell>
          <cell r="I205">
            <v>2.6632950744812867</v>
          </cell>
          <cell r="J205">
            <v>2.7241820351835164</v>
          </cell>
          <cell r="K205">
            <v>2.6697155970417543</v>
          </cell>
          <cell r="L205">
            <v>3.3233127866086671</v>
          </cell>
          <cell r="M205">
            <v>3.3561278600047828</v>
          </cell>
          <cell r="N205">
            <v>2.9551154632552494</v>
          </cell>
          <cell r="O205">
            <v>3.3210379396840697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2.5279002835521001E-6</v>
          </cell>
          <cell r="E206">
            <v>3.2784625838963501E-2</v>
          </cell>
          <cell r="F206">
            <v>9.0918213853923902E-2</v>
          </cell>
          <cell r="G206">
            <v>7.2342135757095305E-2</v>
          </cell>
          <cell r="H206">
            <v>0.29403901668516602</v>
          </cell>
          <cell r="I206">
            <v>0.173426691496534</v>
          </cell>
          <cell r="J206">
            <v>9.9413394997729498E-2</v>
          </cell>
          <cell r="K206">
            <v>0.29437281804415</v>
          </cell>
          <cell r="L206">
            <v>0.29992829531455101</v>
          </cell>
          <cell r="M206">
            <v>0.118863029857953</v>
          </cell>
          <cell r="N206">
            <v>0.25283295874359701</v>
          </cell>
          <cell r="O206">
            <v>0.33039088255398402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0.21335519031952455</v>
          </cell>
          <cell r="E207">
            <v>0.24613950131042445</v>
          </cell>
          <cell r="F207">
            <v>0.33705725914711154</v>
          </cell>
          <cell r="G207">
            <v>0.40939896219061894</v>
          </cell>
          <cell r="H207">
            <v>0.52942451838158888</v>
          </cell>
          <cell r="I207">
            <v>0.54513649711451295</v>
          </cell>
          <cell r="J207">
            <v>0.5668784529361417</v>
          </cell>
          <cell r="K207">
            <v>0.56721168974782821</v>
          </cell>
          <cell r="L207">
            <v>0.70718920754863379</v>
          </cell>
          <cell r="M207">
            <v>0.71316275306426913</v>
          </cell>
          <cell r="N207">
            <v>0.62868109566696384</v>
          </cell>
          <cell r="O207">
            <v>0.70208564217492619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5.6086626990717532</v>
          </cell>
          <cell r="E208">
            <v>6.0095328429200929</v>
          </cell>
          <cell r="F208">
            <v>6.1300938878467441</v>
          </cell>
          <cell r="G208">
            <v>9.2517292556095985</v>
          </cell>
          <cell r="H208">
            <v>9.1571649685476064</v>
          </cell>
          <cell r="I208">
            <v>8.1657599853169831</v>
          </cell>
          <cell r="J208">
            <v>9.2344548394953385</v>
          </cell>
          <cell r="K208">
            <v>10.977154460065645</v>
          </cell>
          <cell r="L208">
            <v>12.702344706957692</v>
          </cell>
          <cell r="M208">
            <v>12.771782905577419</v>
          </cell>
          <cell r="N208">
            <v>12.88172340105176</v>
          </cell>
          <cell r="O208">
            <v>13.139632797551876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1.047312445896173E-3</v>
          </cell>
          <cell r="F209">
            <v>3.2568514971691707E-3</v>
          </cell>
          <cell r="G209">
            <v>1.061033761710402E-2</v>
          </cell>
          <cell r="H209">
            <v>1.0491139994559969E-2</v>
          </cell>
          <cell r="I209">
            <v>1.1849345518731683E-2</v>
          </cell>
          <cell r="J209">
            <v>1.8228978158048897E-2</v>
          </cell>
          <cell r="K209">
            <v>3.3131401734749474E-2</v>
          </cell>
          <cell r="L209">
            <v>1.6682920064417957E-2</v>
          </cell>
          <cell r="M209">
            <v>2.7591433227490202E-2</v>
          </cell>
          <cell r="N209">
            <v>3.5586791712802893E-2</v>
          </cell>
          <cell r="O209">
            <v>3.2029782700450767E-2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5.6086626990717532</v>
          </cell>
          <cell r="E210">
            <v>6.0105801553659886</v>
          </cell>
          <cell r="F210">
            <v>6.1333507393439222</v>
          </cell>
          <cell r="G210">
            <v>9.2623395932267041</v>
          </cell>
          <cell r="H210">
            <v>9.1676561085421699</v>
          </cell>
          <cell r="I210">
            <v>8.1776093308357165</v>
          </cell>
          <cell r="J210">
            <v>9.2526838176534021</v>
          </cell>
          <cell r="K210">
            <v>11.010285861800403</v>
          </cell>
          <cell r="L210">
            <v>12.719027627022118</v>
          </cell>
          <cell r="M210">
            <v>12.799374338804911</v>
          </cell>
          <cell r="N210">
            <v>12.91731019276455</v>
          </cell>
          <cell r="O210">
            <v>13.171662580252347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1.0224689598865688E-4</v>
          </cell>
          <cell r="F211">
            <v>9.8190285142597841E-5</v>
          </cell>
          <cell r="G211">
            <v>3.4251762731943632E-5</v>
          </cell>
          <cell r="H211">
            <v>6.5055526756960607E-5</v>
          </cell>
          <cell r="I211">
            <v>6.0028058366535057E-5</v>
          </cell>
          <cell r="J211">
            <v>5.5474193646389157E-5</v>
          </cell>
          <cell r="K211">
            <v>6.8830486865208864E-5</v>
          </cell>
          <cell r="L211">
            <v>4.4129277123124948E-5</v>
          </cell>
          <cell r="M211">
            <v>7.8381464804474268E-5</v>
          </cell>
          <cell r="N211">
            <v>4.9264465885561061E-5</v>
          </cell>
          <cell r="O211">
            <v>1.4986366157939904E-4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1.0224689598865688E-4</v>
          </cell>
          <cell r="F212">
            <v>9.8190285142597841E-5</v>
          </cell>
          <cell r="G212">
            <v>3.4251762731943632E-5</v>
          </cell>
          <cell r="H212">
            <v>6.5055526756960607E-5</v>
          </cell>
          <cell r="I212">
            <v>6.0028058366535057E-5</v>
          </cell>
          <cell r="J212">
            <v>5.5474193646389157E-5</v>
          </cell>
          <cell r="K212">
            <v>6.8830486865208864E-5</v>
          </cell>
          <cell r="L212">
            <v>4.4129277123124948E-5</v>
          </cell>
          <cell r="M212">
            <v>7.8381464804474268E-5</v>
          </cell>
          <cell r="N212">
            <v>4.9264465885561061E-5</v>
          </cell>
          <cell r="O212">
            <v>1.4986366157939904E-4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1.0889292336568799E-8</v>
          </cell>
          <cell r="F213">
            <v>3.01937200267488E-8</v>
          </cell>
          <cell r="G213">
            <v>4.5766787968771703E-8</v>
          </cell>
          <cell r="H213">
            <v>1.8227239781196999E-8</v>
          </cell>
          <cell r="I213">
            <v>1.95863806478423E-8</v>
          </cell>
          <cell r="J213">
            <v>2.9556309739804101E-8</v>
          </cell>
          <cell r="K213">
            <v>1.0118036599830099E-6</v>
          </cell>
          <cell r="L213">
            <v>8.8836053608541195E-8</v>
          </cell>
          <cell r="M213">
            <v>1.7611227588200101E-7</v>
          </cell>
          <cell r="N213">
            <v>2.1336443432648E-7</v>
          </cell>
          <cell r="O213">
            <v>1.94739182604563E-7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1.0889292336568799E-8</v>
          </cell>
          <cell r="F214">
            <v>4.1083012363317599E-8</v>
          </cell>
          <cell r="G214">
            <v>8.6849800332089196E-8</v>
          </cell>
          <cell r="H214">
            <v>1.0507704011328601E-7</v>
          </cell>
          <cell r="I214">
            <v>1.2466342076112901E-7</v>
          </cell>
          <cell r="J214">
            <v>1.54219730500933E-7</v>
          </cell>
          <cell r="K214">
            <v>1.1624828768439599E-6</v>
          </cell>
          <cell r="L214">
            <v>1.21066267465474E-6</v>
          </cell>
          <cell r="M214">
            <v>1.3441219196423999E-6</v>
          </cell>
          <cell r="N214">
            <v>1.5394213106553799E-6</v>
          </cell>
          <cell r="O214">
            <v>1.7144119161443999E-6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4.2612354065364899</v>
          </cell>
          <cell r="E215">
            <v>4.6176628450059232</v>
          </cell>
          <cell r="F215">
            <v>4.8243124186810427</v>
          </cell>
          <cell r="G215">
            <v>5.1975446812284005</v>
          </cell>
          <cell r="H215">
            <v>5.5865283269660901</v>
          </cell>
          <cell r="I215">
            <v>5.9884714815444937</v>
          </cell>
          <cell r="J215">
            <v>6.4533900814626781</v>
          </cell>
          <cell r="K215">
            <v>6.9690709847284671</v>
          </cell>
          <cell r="L215">
            <v>7.4678045103680732</v>
          </cell>
          <cell r="M215">
            <v>8.0352266848590777</v>
          </cell>
          <cell r="N215">
            <v>8.6859292235637486</v>
          </cell>
          <cell r="O215">
            <v>9.1538582098247012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4.2612354065364899</v>
          </cell>
          <cell r="E216">
            <v>4.6176628450059232</v>
          </cell>
          <cell r="F216">
            <v>4.8243124186810427</v>
          </cell>
          <cell r="G216">
            <v>5.1975446812284005</v>
          </cell>
          <cell r="H216">
            <v>5.5865283269660901</v>
          </cell>
          <cell r="I216">
            <v>5.9884714815444937</v>
          </cell>
          <cell r="J216">
            <v>6.4533900814626781</v>
          </cell>
          <cell r="K216">
            <v>6.9690709847284671</v>
          </cell>
          <cell r="L216">
            <v>7.4678045103680732</v>
          </cell>
          <cell r="M216">
            <v>8.0352266848590777</v>
          </cell>
          <cell r="N216">
            <v>8.6859292235637486</v>
          </cell>
          <cell r="O216">
            <v>9.1538582098247012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1.3316360645426544</v>
          </cell>
          <cell r="E217">
            <v>1.4252045817919514</v>
          </cell>
          <cell r="F217">
            <v>1.4619128541457698</v>
          </cell>
          <cell r="G217">
            <v>1.5286896121260012</v>
          </cell>
          <cell r="H217">
            <v>1.5961509505617411</v>
          </cell>
          <cell r="I217">
            <v>1.6634643004290259</v>
          </cell>
          <cell r="J217">
            <v>1.7441594814763994</v>
          </cell>
          <cell r="K217">
            <v>1.8339660486127558</v>
          </cell>
          <cell r="L217">
            <v>1.9652117132547544</v>
          </cell>
          <cell r="M217">
            <v>2.1145333381208089</v>
          </cell>
          <cell r="N217">
            <v>2.2857708483062482</v>
          </cell>
          <cell r="O217">
            <v>2.4089100552170275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1.90707011048971E-7</v>
          </cell>
          <cell r="E218">
            <v>3.4682204579481102E-7</v>
          </cell>
          <cell r="F218">
            <v>5.8836691558596797E-7</v>
          </cell>
          <cell r="G218">
            <v>1.62967160486248E-6</v>
          </cell>
          <cell r="H218">
            <v>0.32000318813907203</v>
          </cell>
          <cell r="I218">
            <v>0.142767372533676</v>
          </cell>
          <cell r="J218">
            <v>3.5884290168595699E-2</v>
          </cell>
          <cell r="K218">
            <v>0.35985422724002702</v>
          </cell>
          <cell r="L218">
            <v>0.16412073919095299</v>
          </cell>
          <cell r="M218">
            <v>9.69125276710463E-2</v>
          </cell>
          <cell r="N218">
            <v>0.398426663182887</v>
          </cell>
          <cell r="O218">
            <v>0.21198778419092401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0.43061750416079908</v>
          </cell>
          <cell r="E219">
            <v>0.43061442595917598</v>
          </cell>
          <cell r="F219">
            <v>0.43061247267773939</v>
          </cell>
          <cell r="G219">
            <v>0.43061253323047965</v>
          </cell>
          <cell r="H219">
            <v>0.43167605122205166</v>
          </cell>
          <cell r="I219">
            <v>0.46277047973244695</v>
          </cell>
          <cell r="J219">
            <v>0.49865382535932501</v>
          </cell>
          <cell r="K219">
            <v>0.53850365673147027</v>
          </cell>
          <cell r="L219">
            <v>0.57703910153604288</v>
          </cell>
          <cell r="M219">
            <v>0.62088448760118442</v>
          </cell>
          <cell r="N219">
            <v>0.67116571738073749</v>
          </cell>
          <cell r="O219">
            <v>0.70732403328561155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5.9188778714099416E-2</v>
          </cell>
          <cell r="E220">
            <v>0.16728049982781507</v>
          </cell>
          <cell r="F220">
            <v>1.7592975836678794E-3</v>
          </cell>
          <cell r="G220">
            <v>0.16356542572216154</v>
          </cell>
          <cell r="H220">
            <v>0.15869910482925595</v>
          </cell>
          <cell r="I220">
            <v>1.6223693363511916E-2</v>
          </cell>
          <cell r="J220">
            <v>1.7788097735988165E-2</v>
          </cell>
          <cell r="K220">
            <v>1.946818410016387E-2</v>
          </cell>
          <cell r="L220">
            <v>2.4690479116089022E-2</v>
          </cell>
          <cell r="M220">
            <v>2.1761573364368427E-2</v>
          </cell>
          <cell r="N220">
            <v>2.3532995511651094E-2</v>
          </cell>
          <cell r="O220">
            <v>1.9969769905816292E-2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1.1317541065020522E-2</v>
          </cell>
          <cell r="E221">
            <v>4.1081574045334236E-3</v>
          </cell>
          <cell r="F221">
            <v>1.2435177448188262E-3</v>
          </cell>
          <cell r="G221">
            <v>2.5620721182908518E-3</v>
          </cell>
          <cell r="H221">
            <v>5.987346847414826E-3</v>
          </cell>
          <cell r="I221">
            <v>2.1434936225756219E-3</v>
          </cell>
          <cell r="J221">
            <v>2.5830288276144447E-3</v>
          </cell>
          <cell r="K221">
            <v>4.6545101896381703E-3</v>
          </cell>
          <cell r="L221">
            <v>2.8815151413210975E-3</v>
          </cell>
          <cell r="M221">
            <v>5.6334190243177715E-3</v>
          </cell>
          <cell r="N221">
            <v>4.3837323418544584E-3</v>
          </cell>
          <cell r="O221">
            <v>8.9632203369912102E-3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7.0506319779120002E-2</v>
          </cell>
          <cell r="E222">
            <v>0.1713886572323485</v>
          </cell>
          <cell r="F222">
            <v>2.9904373797593211E-3</v>
          </cell>
          <cell r="G222">
            <v>0.16611974724312495</v>
          </cell>
          <cell r="H222">
            <v>0.16467147294297674</v>
          </cell>
          <cell r="I222">
            <v>1.8337620279442021E-2</v>
          </cell>
          <cell r="J222">
            <v>2.0342266485621454E-2</v>
          </cell>
          <cell r="K222">
            <v>2.4091202452884028E-2</v>
          </cell>
          <cell r="L222">
            <v>2.7540440561792588E-2</v>
          </cell>
          <cell r="M222">
            <v>2.7358034005379322E-2</v>
          </cell>
          <cell r="N222">
            <v>2.7880750481368049E-2</v>
          </cell>
          <cell r="O222">
            <v>2.8865971001769089E-2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6.9064791079100088E-2</v>
          </cell>
          <cell r="F223">
            <v>0.1494226758948288</v>
          </cell>
          <cell r="G223">
            <v>7.1664665795558774E-2</v>
          </cell>
          <cell r="H223">
            <v>9.8518209271163087E-2</v>
          </cell>
          <cell r="I223">
            <v>1.9051454217558886E-2</v>
          </cell>
          <cell r="J223">
            <v>0.53774415283080201</v>
          </cell>
          <cell r="K223">
            <v>0.5504808924331025</v>
          </cell>
          <cell r="L223">
            <v>5.6101775756357442E-2</v>
          </cell>
          <cell r="M223">
            <v>9.8576158863582786E-3</v>
          </cell>
          <cell r="N223">
            <v>7.1750041635505911E-3</v>
          </cell>
          <cell r="O223">
            <v>8.4260468104795736E-3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7.2699780083263263E-2</v>
          </cell>
          <cell r="F224">
            <v>0.1572870272577146</v>
          </cell>
          <cell r="G224">
            <v>7.5436490311114421E-2</v>
          </cell>
          <cell r="H224">
            <v>0.10370337818017165</v>
          </cell>
          <cell r="I224">
            <v>2.0054162334272513E-2</v>
          </cell>
          <cell r="J224">
            <v>0.56604647666400154</v>
          </cell>
          <cell r="K224">
            <v>0.57945357098221328</v>
          </cell>
          <cell r="L224">
            <v>5.9054500796165685E-2</v>
          </cell>
          <cell r="M224">
            <v>1.0376437775113975E-2</v>
          </cell>
          <cell r="N224">
            <v>7.5526359616322012E-3</v>
          </cell>
          <cell r="O224">
            <v>8.8695229583995467E-3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1.10865685473203E-2</v>
          </cell>
          <cell r="F225"/>
          <cell r="G225"/>
          <cell r="H225">
            <v>1.7324932429136899E-3</v>
          </cell>
          <cell r="I225"/>
          <cell r="J225">
            <v>4.0197616266914801E-2</v>
          </cell>
          <cell r="L225">
            <v>8.1737302652633004E-6</v>
          </cell>
          <cell r="M225">
            <v>9.9548157614753104E-4</v>
          </cell>
          <cell r="N225">
            <v>2.8205167430199902E-6</v>
          </cell>
          <cell r="O225">
            <v>1.3915900577615801E-4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1.10865685473203E-2</v>
          </cell>
          <cell r="F226">
            <v>1.1084576680663651E-2</v>
          </cell>
          <cell r="G226">
            <v>1.1076841145769584E-2</v>
          </cell>
          <cell r="H226">
            <v>7.4073821755303053E-3</v>
          </cell>
          <cell r="I226">
            <v>1.7319943217172971E-3</v>
          </cell>
          <cell r="J226">
            <v>4.1921542597450581E-2</v>
          </cell>
          <cell r="K226">
            <v>4.0197246035678806E-2</v>
          </cell>
          <cell r="L226">
            <v>7.1505404202958991E-3</v>
          </cell>
          <cell r="M226">
            <v>1.0028555212007093E-3</v>
          </cell>
          <cell r="N226">
            <v>9.8143265739920231E-4</v>
          </cell>
          <cell r="O226">
            <v>1.1192435408895053E-3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4.2495277596103613E-4</v>
          </cell>
          <cell r="E227">
            <v>4.6906677016208403E-4</v>
          </cell>
          <cell r="F227">
            <v>5.8115516816627992E-4</v>
          </cell>
          <cell r="G227">
            <v>9.4126691405086284E-4</v>
          </cell>
          <cell r="H227">
            <v>1.7656424631108743E-3</v>
          </cell>
          <cell r="I227">
            <v>1.7478550892170231E-3</v>
          </cell>
          <cell r="J227">
            <v>1.8829933989581817E-3</v>
          </cell>
          <cell r="K227">
            <v>1.8180455906411104E-3</v>
          </cell>
          <cell r="L227">
            <v>2.57468472658769E-3</v>
          </cell>
          <cell r="M227">
            <v>3.1676036274835809E-3</v>
          </cell>
          <cell r="N227">
            <v>4.1942958296915731E-3</v>
          </cell>
          <cell r="O227">
            <v>5.4859455847106782E-3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4.2692938033655418E-4</v>
          </cell>
          <cell r="E228">
            <v>3.979485458617471E-4</v>
          </cell>
          <cell r="F228">
            <v>4.9288172400382339E-4</v>
          </cell>
          <cell r="G228">
            <v>9.3950067630025615E-4</v>
          </cell>
          <cell r="H228">
            <v>1.9959946985108161E-3</v>
          </cell>
          <cell r="I228">
            <v>1.9221620453825862E-3</v>
          </cell>
          <cell r="J228">
            <v>1.9755707811803572E-3</v>
          </cell>
          <cell r="K228">
            <v>1.8811477058707218E-3</v>
          </cell>
          <cell r="L228">
            <v>2.7588047778347191E-3</v>
          </cell>
          <cell r="M228">
            <v>3.3172316922094368E-3</v>
          </cell>
          <cell r="N228">
            <v>4.5399631724638975E-3</v>
          </cell>
          <cell r="O228">
            <v>5.7391042580486615E-3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1.46119253401564E-5</v>
          </cell>
          <cell r="E229">
            <v>5.4379291525432302E-8</v>
          </cell>
          <cell r="F229">
            <v>1.30716545369119E-5</v>
          </cell>
          <cell r="G229">
            <v>6.6366072002596805E-5</v>
          </cell>
          <cell r="H229">
            <v>1.5777179444363199E-4</v>
          </cell>
          <cell r="I229">
            <v>1.94016932187273E-7</v>
          </cell>
          <cell r="J229">
            <v>7.9013685596485708E-6</v>
          </cell>
          <cell r="K229">
            <v>9.8582256429528896E-5</v>
          </cell>
          <cell r="L229">
            <v>1.4057726439051601E-4</v>
          </cell>
          <cell r="M229">
            <v>1.1266444017897001E-7</v>
          </cell>
          <cell r="N229">
            <v>2.87224567612431E-4</v>
          </cell>
          <cell r="O229">
            <v>6.2711934286477698E-7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1.46119253401564E-5</v>
          </cell>
          <cell r="E230">
            <v>1.46663046316819E-5</v>
          </cell>
          <cell r="F230">
            <v>2.7737959168593701E-5</v>
          </cell>
          <cell r="G230">
            <v>9.4104031171190499E-5</v>
          </cell>
          <cell r="H230">
            <v>2.41026758454009E-4</v>
          </cell>
          <cell r="I230">
            <v>2.14450954035689E-4</v>
          </cell>
          <cell r="J230">
            <v>1.6586717993546799E-4</v>
          </cell>
          <cell r="K230">
            <v>1.06677641921365E-4</v>
          </cell>
          <cell r="L230">
            <v>2.4604380565938902E-4</v>
          </cell>
          <cell r="M230">
            <v>2.39272185260224E-4</v>
          </cell>
          <cell r="N230">
            <v>4.0081065793840599E-4</v>
          </cell>
          <cell r="O230">
            <v>2.8796435139547401E-4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3.0612309063754173E-2</v>
          </cell>
          <cell r="E231">
            <v>2.6275544378634246E-3</v>
          </cell>
          <cell r="F231">
            <v>2.3375376100798446E-2</v>
          </cell>
          <cell r="G231">
            <v>2.1726891915692985E-2</v>
          </cell>
          <cell r="H231">
            <v>4.1110993572400556E-2</v>
          </cell>
          <cell r="I231">
            <v>4.7460891599651611E-2</v>
          </cell>
          <cell r="J231">
            <v>4.6197032458164963E-2</v>
          </cell>
          <cell r="K231">
            <v>4.4951097954078041E-2</v>
          </cell>
          <cell r="L231">
            <v>4.3386994431882632E-2</v>
          </cell>
          <cell r="M231">
            <v>4.1072359246323423E-2</v>
          </cell>
          <cell r="N231">
            <v>0.30055314038924491</v>
          </cell>
          <cell r="O231">
            <v>0.30691412770952714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3.0612309063754173E-2</v>
          </cell>
          <cell r="E232">
            <v>2.6275544378634246E-3</v>
          </cell>
          <cell r="F232">
            <v>2.3375376100798446E-2</v>
          </cell>
          <cell r="G232">
            <v>2.1726891915692985E-2</v>
          </cell>
          <cell r="H232">
            <v>4.1110993572400556E-2</v>
          </cell>
          <cell r="I232">
            <v>4.7460891599651611E-2</v>
          </cell>
          <cell r="J232">
            <v>4.6197032458164963E-2</v>
          </cell>
          <cell r="K232">
            <v>4.4951097954078041E-2</v>
          </cell>
          <cell r="L232">
            <v>4.3386994431882632E-2</v>
          </cell>
          <cell r="M232">
            <v>4.1072359246323423E-2</v>
          </cell>
          <cell r="N232">
            <v>0.30055314038924491</v>
          </cell>
          <cell r="O232">
            <v>0.30691412770952714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3.0921524306822386E-2</v>
          </cell>
          <cell r="E233">
            <v>2.6540953917812363E-3</v>
          </cell>
          <cell r="F233">
            <v>2.3611491010907495E-2</v>
          </cell>
          <cell r="G233">
            <v>2.194635547039693E-2</v>
          </cell>
          <cell r="H233">
            <v>4.1526256133737963E-2</v>
          </cell>
          <cell r="I233">
            <v>4.7940294545102666E-2</v>
          </cell>
          <cell r="J233">
            <v>4.6663669149661573E-2</v>
          </cell>
          <cell r="K233">
            <v>4.5405149448563664E-2</v>
          </cell>
          <cell r="L233">
            <v>4.3825246900891533E-2</v>
          </cell>
          <cell r="M233">
            <v>4.1487231561942839E-2</v>
          </cell>
          <cell r="N233">
            <v>0.30358903069620702</v>
          </cell>
          <cell r="O233">
            <v>0.31001427041366408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2.3751912048301801E-4</v>
          </cell>
          <cell r="F234">
            <v>2.4275480283334401E-3</v>
          </cell>
          <cell r="G234">
            <v>1.4306408333894501E-3</v>
          </cell>
          <cell r="H234">
            <v>3.1221634840903701E-3</v>
          </cell>
          <cell r="I234">
            <v>3.4829461177993798E-3</v>
          </cell>
          <cell r="J234">
            <v>2.8722921248466099E-3</v>
          </cell>
          <cell r="K234">
            <v>3.27621482834953E-3</v>
          </cell>
          <cell r="L234">
            <v>2.7290774520313801E-3</v>
          </cell>
          <cell r="M234">
            <v>2.8830672194937899E-3</v>
          </cell>
          <cell r="N234">
            <v>2.5481488270473002E-2</v>
          </cell>
          <cell r="O234">
            <v>1.7265945569773299E-2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3.6520104267858799E-4</v>
          </cell>
          <cell r="F235">
            <v>2.6612185436147599E-3</v>
          </cell>
          <cell r="G235">
            <v>2.2164700399490101E-3</v>
          </cell>
          <cell r="H235">
            <v>3.9930149576039506E-3</v>
          </cell>
          <cell r="I235">
            <v>4.5299094981572294E-3</v>
          </cell>
          <cell r="J235">
            <v>4.3633008066006002E-3</v>
          </cell>
          <cell r="K235">
            <v>4.66697856282233E-3</v>
          </cell>
          <cell r="L235">
            <v>4.1618064938107706E-3</v>
          </cell>
          <cell r="M235">
            <v>4.2983087533527108E-3</v>
          </cell>
          <cell r="N235">
            <v>2.7488416888107131E-2</v>
          </cell>
          <cell r="O235">
            <v>2.8452197662954603E-2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6.4431589183455706E-7</v>
          </cell>
          <cell r="E236">
            <v>5.8119675341115201E-6</v>
          </cell>
          <cell r="F236">
            <v>1.3971836283072994</v>
          </cell>
          <cell r="G236">
            <v>1.2068499911720065</v>
          </cell>
          <cell r="H236">
            <v>0.68172549541042482</v>
          </cell>
          <cell r="I236">
            <v>0.72908150255854343</v>
          </cell>
          <cell r="J236">
            <v>0.691522334770588</v>
          </cell>
          <cell r="K236">
            <v>0.34918031266683591</v>
          </cell>
          <cell r="L236">
            <v>0.11498342750681544</v>
          </cell>
          <cell r="M236">
            <v>9.6231312788024895E-2</v>
          </cell>
          <cell r="N236">
            <v>8.6397733229452017E-2</v>
          </cell>
          <cell r="O236">
            <v>6.6916683931385099E-2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6.0390342096761085E-6</v>
          </cell>
          <cell r="E237">
            <v>1.5568403661046079E-6</v>
          </cell>
          <cell r="F237">
            <v>1.3972260052200871</v>
          </cell>
          <cell r="G237">
            <v>1.2068902896646183</v>
          </cell>
          <cell r="H237">
            <v>0.6817506221260895</v>
          </cell>
          <cell r="I237">
            <v>0.72911148426410055</v>
          </cell>
          <cell r="J237">
            <v>0.69154860594081635</v>
          </cell>
          <cell r="K237">
            <v>0.34919666236207292</v>
          </cell>
          <cell r="L237">
            <v>0.11499159563853062</v>
          </cell>
          <cell r="M237">
            <v>9.6237709307149033E-2</v>
          </cell>
          <cell r="N237">
            <v>8.6405409009291431E-2</v>
          </cell>
          <cell r="O237">
            <v>6.6927766417877468E-2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1.6868229511269001E-2</v>
          </cell>
          <cell r="E238">
            <v>9.4458439631902993E-2</v>
          </cell>
          <cell r="F238">
            <v>9.3130405454952095E-5</v>
          </cell>
          <cell r="G238">
            <v>1.06279532015508E-4</v>
          </cell>
          <cell r="H238">
            <v>1.3465037214151101E-2</v>
          </cell>
          <cell r="I238">
            <v>4.5200769954680302E-2</v>
          </cell>
          <cell r="J238">
            <v>2.5915916310777199E-4</v>
          </cell>
          <cell r="K238">
            <v>1.1254143085778999E-3</v>
          </cell>
          <cell r="L238">
            <v>5.5698205620096199E-3</v>
          </cell>
          <cell r="M238">
            <v>3.4240310050932402E-3</v>
          </cell>
          <cell r="N238">
            <v>1.30614073406967E-3</v>
          </cell>
          <cell r="O238">
            <v>2.8741501656982002E-3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1.6869138880157723E-2</v>
          </cell>
          <cell r="E239">
            <v>0.11127239451262565</v>
          </cell>
          <cell r="F239">
            <v>0.11126633048655941</v>
          </cell>
          <cell r="G239">
            <v>0.11127404208800634</v>
          </cell>
          <cell r="H239">
            <v>6.6108570647344711E-2</v>
          </cell>
          <cell r="I239">
            <v>5.8676601643894079E-2</v>
          </cell>
          <cell r="J239">
            <v>5.8680092935002315E-2</v>
          </cell>
          <cell r="K239">
            <v>3.0755609347709798E-2</v>
          </cell>
          <cell r="L239">
            <v>1.0851452391132169E-2</v>
          </cell>
          <cell r="M239">
            <v>9.4343595406953338E-3</v>
          </cell>
          <cell r="N239">
            <v>8.1123857379395911E-3</v>
          </cell>
          <cell r="O239">
            <v>6.9947099172461879E-3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6.9177136743762615</v>
          </cell>
          <cell r="E240">
            <v>6.3116405201294903</v>
          </cell>
          <cell r="F240">
            <v>6.2459890486729748</v>
          </cell>
          <cell r="G240">
            <v>5.0979814586188228</v>
          </cell>
          <cell r="H240">
            <v>3.899739840594969</v>
          </cell>
          <cell r="I240">
            <v>2.6745260482726869</v>
          </cell>
          <cell r="J240">
            <v>1.4398645391122789</v>
          </cell>
          <cell r="K240">
            <v>0.206883359054961</v>
          </cell>
          <cell r="L240">
            <v>0.20679054577571587</v>
          </cell>
          <cell r="M240">
            <v>0.20676995430302508</v>
          </cell>
          <cell r="N240">
            <v>0.1992402648881314</v>
          </cell>
          <cell r="O240">
            <v>0.19751685265258923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655.76891356782198</v>
          </cell>
          <cell r="E241">
            <v>597.349464044662</v>
          </cell>
          <cell r="F241">
            <v>589.70734114393701</v>
          </cell>
          <cell r="G241">
            <v>479.38858360375099</v>
          </cell>
          <cell r="H241">
            <v>365.24659956552699</v>
          </cell>
          <cell r="I241">
            <v>249.49705459816499</v>
          </cell>
          <cell r="J241">
            <v>133.78738081957201</v>
          </cell>
          <cell r="K241">
            <v>19.147003829325801</v>
          </cell>
          <cell r="L241">
            <v>19.1384139832345</v>
          </cell>
          <cell r="M241">
            <v>19.1365082475183</v>
          </cell>
          <cell r="N241">
            <v>18.439637350220501</v>
          </cell>
          <cell r="O241">
            <v>18.280135973095899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8.8978142953571471</v>
          </cell>
          <cell r="E242">
            <v>8.1051487658705827</v>
          </cell>
          <cell r="F242">
            <v>8.0014564605690293</v>
          </cell>
          <cell r="G242">
            <v>6.5045940787483181</v>
          </cell>
          <cell r="H242">
            <v>4.9558561677819188</v>
          </cell>
          <cell r="I242">
            <v>3.3853060325395576</v>
          </cell>
          <cell r="J242">
            <v>1.8152968903605402</v>
          </cell>
          <cell r="K242">
            <v>0.25979652414281951</v>
          </cell>
          <cell r="L242">
            <v>0.25967997263547565</v>
          </cell>
          <cell r="M242">
            <v>0.25965411462032945</v>
          </cell>
          <cell r="N242">
            <v>0.25019860719430786</v>
          </cell>
          <cell r="O242">
            <v>0.24803440940428595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1.43179859513213E-2</v>
          </cell>
          <cell r="F243">
            <v>6.1491525515969606E-5</v>
          </cell>
          <cell r="G243">
            <v>7.4732670311487701E-5</v>
          </cell>
          <cell r="H243">
            <v>0.16222291200956701</v>
          </cell>
          <cell r="I243">
            <v>2.6484838830601399E-3</v>
          </cell>
          <cell r="J243">
            <v>6.3421557369202795E-5</v>
          </cell>
          <cell r="K243">
            <v>1.7441615017012999E-2</v>
          </cell>
          <cell r="L243">
            <v>1.2814004964582101E-3</v>
          </cell>
          <cell r="M243">
            <v>2.38465994150377E-4</v>
          </cell>
          <cell r="N243">
            <v>1.4275680862140599E-2</v>
          </cell>
          <cell r="O243">
            <v>4.6989896495139303E-3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0.39064593602434444</v>
          </cell>
          <cell r="F244">
            <v>0.39061895586871553</v>
          </cell>
          <cell r="G244">
            <v>0.3904332910111229</v>
          </cell>
          <cell r="H244">
            <v>0.26707286824341514</v>
          </cell>
          <cell r="I244">
            <v>0.16489147458424624</v>
          </cell>
          <cell r="J244">
            <v>0.14645251300030959</v>
          </cell>
          <cell r="K244">
            <v>2.0001675442670352E-2</v>
          </cell>
          <cell r="L244">
            <v>1.908683972713314E-2</v>
          </cell>
          <cell r="M244">
            <v>1.8804251077359304E-2</v>
          </cell>
          <cell r="N244">
            <v>1.830931083192926E-2</v>
          </cell>
          <cell r="O244">
            <v>1.9088331757190585E-2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1.6233947523050552E-5</v>
          </cell>
          <cell r="F245">
            <v>2.1509465270716041E-4</v>
          </cell>
          <cell r="G245">
            <v>3.1504054700261727E-3</v>
          </cell>
          <cell r="H245">
            <v>9.3368012512389329E-3</v>
          </cell>
          <cell r="I245">
            <v>1.4134089616410033E-2</v>
          </cell>
          <cell r="J245">
            <v>1.7880381511857061E-2</v>
          </cell>
          <cell r="K245">
            <v>1.5233470695097171E-2</v>
          </cell>
          <cell r="L245">
            <v>1.6241370309156324E-2</v>
          </cell>
          <cell r="M245">
            <v>1.8600707499987226E-2</v>
          </cell>
          <cell r="N245">
            <v>2.1793618670686091E-2</v>
          </cell>
          <cell r="O245">
            <v>2.2598736008023885E-2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0.69259011423309114</v>
          </cell>
          <cell r="E246">
            <v>0.75020396606059747</v>
          </cell>
          <cell r="F246">
            <v>0.65273028775317021</v>
          </cell>
          <cell r="G246">
            <v>2.7030732782752835</v>
          </cell>
          <cell r="H246">
            <v>5.1663154567367018</v>
          </cell>
          <cell r="I246">
            <v>5.7701327326693814</v>
          </cell>
          <cell r="J246">
            <v>5.826662645731858</v>
          </cell>
          <cell r="K246">
            <v>4.2651741993956476</v>
          </cell>
          <cell r="L246">
            <v>3.8676321796933668</v>
          </cell>
          <cell r="M246">
            <v>3.9363769690826889</v>
          </cell>
          <cell r="N246">
            <v>4.0598187133773136</v>
          </cell>
          <cell r="O246">
            <v>4.0802623068578781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0.69259011423309114</v>
          </cell>
          <cell r="E247">
            <v>0.75022020000812029</v>
          </cell>
          <cell r="F247">
            <v>0.65294538240587707</v>
          </cell>
          <cell r="G247">
            <v>2.7062236837453102</v>
          </cell>
          <cell r="H247">
            <v>5.1756522579879398</v>
          </cell>
          <cell r="I247">
            <v>5.7842668222857894</v>
          </cell>
          <cell r="J247">
            <v>5.8445430272437138</v>
          </cell>
          <cell r="K247">
            <v>4.2804076700907476</v>
          </cell>
          <cell r="L247">
            <v>3.8838735500025208</v>
          </cell>
          <cell r="M247">
            <v>3.9549776765826734</v>
          </cell>
          <cell r="N247">
            <v>4.0816123320480067</v>
          </cell>
          <cell r="O247">
            <v>4.1028610428659036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9.87736736007197</v>
          </cell>
          <cell r="E248">
            <v>12.919066646112668</v>
          </cell>
          <cell r="F248">
            <v>14.392749595520401</v>
          </cell>
          <cell r="G248">
            <v>17.046921470256581</v>
          </cell>
          <cell r="H248">
            <v>19.854007192346728</v>
          </cell>
          <cell r="I248">
            <v>21.985117146670671</v>
          </cell>
          <cell r="J248">
            <v>24.437796722915959</v>
          </cell>
          <cell r="K248">
            <v>27.641166117402268</v>
          </cell>
          <cell r="L248">
            <v>30.110630150345791</v>
          </cell>
          <cell r="M248">
            <v>30.564727221363967</v>
          </cell>
          <cell r="N248">
            <v>27.637246634644832</v>
          </cell>
          <cell r="O248">
            <v>28.643512261362055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9.87736736007197</v>
          </cell>
          <cell r="E249">
            <v>12.919066646112668</v>
          </cell>
          <cell r="F249">
            <v>14.392749595520401</v>
          </cell>
          <cell r="G249">
            <v>17.046921470256581</v>
          </cell>
          <cell r="H249">
            <v>19.854007192346728</v>
          </cell>
          <cell r="I249">
            <v>21.985117146670671</v>
          </cell>
          <cell r="J249">
            <v>24.437796722915959</v>
          </cell>
          <cell r="K249">
            <v>27.641166117402268</v>
          </cell>
          <cell r="L249">
            <v>30.110630150345791</v>
          </cell>
          <cell r="M249">
            <v>30.564727221363967</v>
          </cell>
          <cell r="N249">
            <v>27.637246634644832</v>
          </cell>
          <cell r="O249">
            <v>28.643512261362055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58.701894525477755</v>
          </cell>
          <cell r="F250">
            <v>51.050702749313437</v>
          </cell>
          <cell r="G250">
            <v>51.729318731032542</v>
          </cell>
          <cell r="H250">
            <v>52.121619886524385</v>
          </cell>
          <cell r="I250">
            <v>52.657305826459947</v>
          </cell>
          <cell r="J250">
            <v>52.049681463953327</v>
          </cell>
          <cell r="K250">
            <v>52.113660253992236</v>
          </cell>
          <cell r="L250">
            <v>53.161801321534462</v>
          </cell>
          <cell r="M250">
            <v>54.016141396933172</v>
          </cell>
          <cell r="N250">
            <v>54.826280772433591</v>
          </cell>
          <cell r="O250">
            <v>55.598780521123885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58.701894525477755</v>
          </cell>
          <cell r="F251">
            <v>51.050702749313437</v>
          </cell>
          <cell r="G251">
            <v>51.729318731032542</v>
          </cell>
          <cell r="H251">
            <v>52.121619886524385</v>
          </cell>
          <cell r="I251">
            <v>52.657305826459947</v>
          </cell>
          <cell r="J251">
            <v>52.049681463953327</v>
          </cell>
          <cell r="K251">
            <v>52.113660253992236</v>
          </cell>
          <cell r="L251">
            <v>53.161801321534462</v>
          </cell>
          <cell r="M251">
            <v>54.016141396933172</v>
          </cell>
          <cell r="N251">
            <v>54.826280772433591</v>
          </cell>
          <cell r="O251">
            <v>55.598780521123885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3.3956465323385399E-7</v>
          </cell>
          <cell r="E252">
            <v>3.0682029867522001E-6</v>
          </cell>
          <cell r="F252">
            <v>2.7906207449698801E-6</v>
          </cell>
          <cell r="G252">
            <v>3.4030121836413099E-6</v>
          </cell>
          <cell r="H252">
            <v>1.8680108375750601E-5</v>
          </cell>
          <cell r="I252">
            <v>5.6626565285595898E-2</v>
          </cell>
          <cell r="J252">
            <v>3.5171759306681798</v>
          </cell>
          <cell r="K252">
            <v>1.9345669533291301</v>
          </cell>
          <cell r="L252">
            <v>0.110794790512606</v>
          </cell>
          <cell r="M252">
            <v>9.0337329830692106E-2</v>
          </cell>
          <cell r="N252">
            <v>0.69286785471301204</v>
          </cell>
          <cell r="O252">
            <v>3.04821965773337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6.6055316079185129</v>
          </cell>
          <cell r="E253">
            <v>6.2047516573412187</v>
          </cell>
          <cell r="F253">
            <v>5.509211644015795</v>
          </cell>
          <cell r="G253">
            <v>5.5092068200072486</v>
          </cell>
          <cell r="H253">
            <v>5.5092212581009843</v>
          </cell>
          <cell r="I253">
            <v>5.5658422774162499</v>
          </cell>
          <cell r="J253">
            <v>5.5016156814942194</v>
          </cell>
          <cell r="K253">
            <v>5.5083792786984151</v>
          </cell>
          <cell r="L253">
            <v>5.6191659026739194</v>
          </cell>
          <cell r="M253">
            <v>5.7094725667874435</v>
          </cell>
          <cell r="N253">
            <v>5.7951016557295638</v>
          </cell>
          <cell r="O253">
            <v>5.8767596032917968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2.1503730188826686E-3</v>
          </cell>
          <cell r="E254">
            <v>7.8945418188771049E-4</v>
          </cell>
          <cell r="F254">
            <v>1.4647152032329406E-3</v>
          </cell>
          <cell r="G254">
            <v>0.32430745801430622</v>
          </cell>
          <cell r="H254">
            <v>0.32246660166613444</v>
          </cell>
          <cell r="I254">
            <v>0.32229558788907958</v>
          </cell>
          <cell r="J254">
            <v>0.3192124383163279</v>
          </cell>
          <cell r="K254">
            <v>0.314544909784371</v>
          </cell>
          <cell r="L254">
            <v>0.31608262096437506</v>
          </cell>
          <cell r="M254">
            <v>0.31161604843032081</v>
          </cell>
          <cell r="N254">
            <v>0.31267015773471213</v>
          </cell>
          <cell r="O254">
            <v>0.29944371963069211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0.2279000148936097</v>
          </cell>
          <cell r="E255">
            <v>0.22936962927955387</v>
          </cell>
          <cell r="F255">
            <v>0.33525070014707742</v>
          </cell>
          <cell r="G255">
            <v>8.6530774945644661E-3</v>
          </cell>
          <cell r="H255">
            <v>6.7373046798005201E-3</v>
          </cell>
          <cell r="I255">
            <v>5.2568096483431997E-3</v>
          </cell>
          <cell r="J255">
            <v>6.6804013054681212E-3</v>
          </cell>
          <cell r="K255">
            <v>9.6953333443914481E-3</v>
          </cell>
          <cell r="L255">
            <v>8.1529243110122947E-3</v>
          </cell>
          <cell r="M255">
            <v>1.2626719027214231E-2</v>
          </cell>
          <cell r="N255">
            <v>1.1567371575896565E-2</v>
          </cell>
          <cell r="O255">
            <v>2.4830982084784781E-2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0.23005038791249233</v>
          </cell>
          <cell r="E256">
            <v>0.23015908346144151</v>
          </cell>
          <cell r="F256">
            <v>0.3367097243277678</v>
          </cell>
          <cell r="G256">
            <v>0.33294708944682033</v>
          </cell>
          <cell r="H256">
            <v>0.32918804932536544</v>
          </cell>
          <cell r="I256">
            <v>0.32752596045432186</v>
          </cell>
          <cell r="J256">
            <v>0.32586450829286601</v>
          </cell>
          <cell r="K256">
            <v>0.32420594080754273</v>
          </cell>
          <cell r="L256">
            <v>0.32420304963742619</v>
          </cell>
          <cell r="M256">
            <v>0.32420636499419986</v>
          </cell>
          <cell r="N256">
            <v>0.32420442129214905</v>
          </cell>
          <cell r="O256">
            <v>0.32421515650961447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3.7671179779412547E-5</v>
          </cell>
          <cell r="F257">
            <v>1.6540655929031742</v>
          </cell>
          <cell r="G257">
            <v>4.1336265065653013</v>
          </cell>
          <cell r="H257">
            <v>4.2374586051160517</v>
          </cell>
          <cell r="I257">
            <v>4.2438149138003407</v>
          </cell>
          <cell r="J257">
            <v>4.9145217208617975</v>
          </cell>
          <cell r="K257">
            <v>5.1619822590528308</v>
          </cell>
          <cell r="L257">
            <v>5.2486017117770203</v>
          </cell>
          <cell r="M257">
            <v>5.480243670499827</v>
          </cell>
          <cell r="N257">
            <v>5.1970525018945084</v>
          </cell>
          <cell r="O257">
            <v>5.3765044948948217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3.7686721839784273E-5</v>
          </cell>
          <cell r="F258">
            <v>1.2278061077397444</v>
          </cell>
          <cell r="G258">
            <v>2.2285126519319323</v>
          </cell>
          <cell r="H258">
            <v>2.4489160923714417</v>
          </cell>
          <cell r="I258">
            <v>2.7836545819508021</v>
          </cell>
          <cell r="J258">
            <v>2.4714978259675902</v>
          </cell>
          <cell r="K258">
            <v>2.5996930931842948</v>
          </cell>
          <cell r="L258">
            <v>2.9098764172223404</v>
          </cell>
          <cell r="M258">
            <v>3.092291018922023</v>
          </cell>
          <cell r="N258">
            <v>3.8125549668109882</v>
          </cell>
          <cell r="O258">
            <v>4.0862403482834031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7.4521983347517956E-5</v>
          </cell>
          <cell r="F259">
            <v>2.8818717006429191</v>
          </cell>
          <cell r="G259">
            <v>6.3621391584972322</v>
          </cell>
          <cell r="H259">
            <v>6.6863746974874925</v>
          </cell>
          <cell r="I259">
            <v>7.0274694957511388</v>
          </cell>
          <cell r="J259">
            <v>7.3860195468293881</v>
          </cell>
          <cell r="K259">
            <v>7.7616753522371251</v>
          </cell>
          <cell r="L259">
            <v>8.1584781289993664</v>
          </cell>
          <cell r="M259">
            <v>8.5725346894218521</v>
          </cell>
          <cell r="N259">
            <v>9.0096074687055001</v>
          </cell>
          <cell r="O259">
            <v>9.4627448431782266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6.6306524553356935E-2</v>
          </cell>
          <cell r="F260">
            <v>0.32055930500245988</v>
          </cell>
          <cell r="G260">
            <v>0.635566327982931</v>
          </cell>
          <cell r="H260">
            <v>0.54349203757763154</v>
          </cell>
          <cell r="I260">
            <v>0.57377230242118804</v>
          </cell>
          <cell r="J260">
            <v>0.54925308889005064</v>
          </cell>
          <cell r="K260">
            <v>0.5446085729862199</v>
          </cell>
          <cell r="L260">
            <v>0.62457312871538573</v>
          </cell>
          <cell r="M260">
            <v>0.61017591495745704</v>
          </cell>
          <cell r="N260">
            <v>0.62125591225827148</v>
          </cell>
          <cell r="O260">
            <v>0.57731076580040808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6.631862093303674E-2</v>
          </cell>
          <cell r="F261">
            <v>0.32057117051310202</v>
          </cell>
          <cell r="G261">
            <v>0.63558544705308662</v>
          </cell>
          <cell r="H261">
            <v>0.54351916762139085</v>
          </cell>
          <cell r="I261">
            <v>0.57380934455406818</v>
          </cell>
          <cell r="J261">
            <v>0.54931621756220261</v>
          </cell>
          <cell r="K261">
            <v>0.54467290372478472</v>
          </cell>
          <cell r="L261">
            <v>0.62462708363221986</v>
          </cell>
          <cell r="M261">
            <v>0.61024222694163932</v>
          </cell>
          <cell r="N261">
            <v>0.62130304871315012</v>
          </cell>
          <cell r="O261">
            <v>0.57737729321798625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1.84978729104959E-4</v>
          </cell>
          <cell r="E262">
            <v>9.48270124981925E-3</v>
          </cell>
          <cell r="F262">
            <v>2.6826797739083801E-2</v>
          </cell>
          <cell r="G262">
            <v>2.5810686861283599E-2</v>
          </cell>
          <cell r="H262">
            <v>4.65455974387063E-3</v>
          </cell>
          <cell r="I262">
            <v>3.0680618326304501E-2</v>
          </cell>
          <cell r="J262">
            <v>2.6455157827547801E-2</v>
          </cell>
          <cell r="K262">
            <v>5.0717308087441003E-3</v>
          </cell>
          <cell r="L262">
            <v>2.9603700590493099E-2</v>
          </cell>
          <cell r="M262">
            <v>2.7652658887331399E-2</v>
          </cell>
          <cell r="N262">
            <v>1.3745815362711701E-2</v>
          </cell>
          <cell r="O262">
            <v>2.10766941445534E-2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1.84978729104959E-4</v>
          </cell>
          <cell r="E263">
            <v>9.6473425812137314E-3</v>
          </cell>
          <cell r="F263">
            <v>3.6444653576361591E-2</v>
          </cell>
          <cell r="G263">
            <v>6.2206521452816618E-2</v>
          </cell>
          <cell r="H263">
            <v>6.194510072875218E-2</v>
          </cell>
          <cell r="I263">
            <v>6.1637934006585411E-2</v>
          </cell>
          <cell r="J263">
            <v>6.1641705119988302E-2</v>
          </cell>
          <cell r="K263">
            <v>6.1682789085466629E-2</v>
          </cell>
          <cell r="L263">
            <v>6.1658573948404585E-2</v>
          </cell>
          <cell r="M263">
            <v>6.1691207513312675E-2</v>
          </cell>
          <cell r="N263">
            <v>6.1667202058687497E-2</v>
          </cell>
          <cell r="O263">
            <v>6.1701125939284188E-2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5.6100104979914756</v>
          </cell>
          <cell r="E264">
            <v>6.0767072533171058</v>
          </cell>
          <cell r="F264">
            <v>6.0767092355725385</v>
          </cell>
          <cell r="G264">
            <v>6.0767093145420894</v>
          </cell>
          <cell r="H264">
            <v>6.0767114885941576</v>
          </cell>
          <cell r="I264">
            <v>6.0767153682785153</v>
          </cell>
          <cell r="J264">
            <v>6.07672663115435</v>
          </cell>
          <cell r="K264">
            <v>6.2254776578074722</v>
          </cell>
          <cell r="L264">
            <v>9.0352562471942726</v>
          </cell>
          <cell r="M264">
            <v>9.0352980523469384</v>
          </cell>
          <cell r="N264">
            <v>9.0353608819065467</v>
          </cell>
          <cell r="O264">
            <v>9.0353862078662246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6.098787146337493</v>
          </cell>
          <cell r="E265">
            <v>6.6044090546402199</v>
          </cell>
          <cell r="F265">
            <v>6.6018086563451437</v>
          </cell>
          <cell r="G265">
            <v>6.5974757093595624</v>
          </cell>
          <cell r="H265">
            <v>6.5931507195548136</v>
          </cell>
          <cell r="I265">
            <v>6.5888332490122776</v>
          </cell>
          <cell r="J265">
            <v>6.5845294349609427</v>
          </cell>
          <cell r="K265">
            <v>6.7412949808966598</v>
          </cell>
          <cell r="L265">
            <v>9.7838801997688662</v>
          </cell>
          <cell r="M265">
            <v>9.7839254687235204</v>
          </cell>
          <cell r="N265">
            <v>9.7839935040804988</v>
          </cell>
          <cell r="O265">
            <v>9.7840209284444271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0.84970015694124901</v>
          </cell>
          <cell r="E266">
            <v>2.11020507051417E-7</v>
          </cell>
          <cell r="F266">
            <v>1.56033326272944E-7</v>
          </cell>
          <cell r="G266">
            <v>1.4493023602498599E-7</v>
          </cell>
          <cell r="H266">
            <v>1.4944464208627099E-7</v>
          </cell>
          <cell r="I266">
            <v>1.81205565499625E-7</v>
          </cell>
          <cell r="J266">
            <v>2.3770798646282E-7</v>
          </cell>
          <cell r="K266">
            <v>3.5778708566456198E-7</v>
          </cell>
          <cell r="L266">
            <v>4.2475395208874701E-7</v>
          </cell>
          <cell r="M266">
            <v>7.6556582028250499E-7</v>
          </cell>
          <cell r="N266">
            <v>1.06660963413562E-6</v>
          </cell>
          <cell r="O266">
            <v>4.2865304963743403E-6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0.84970015694124901</v>
          </cell>
          <cell r="E267">
            <v>0.84970036796175596</v>
          </cell>
          <cell r="F267">
            <v>0.849700523995082</v>
          </cell>
          <cell r="G267">
            <v>0.84970066892531804</v>
          </cell>
          <cell r="H267">
            <v>0.84970081836996003</v>
          </cell>
          <cell r="I267">
            <v>0.84970099957552603</v>
          </cell>
          <cell r="J267">
            <v>0.84970123728351299</v>
          </cell>
          <cell r="K267">
            <v>0.84970159507059795</v>
          </cell>
          <cell r="L267">
            <v>0.84970201982454996</v>
          </cell>
          <cell r="M267">
            <v>0.84970278539037103</v>
          </cell>
          <cell r="N267">
            <v>0.84970385200000498</v>
          </cell>
          <cell r="O267">
            <v>0.84970813853050098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0.31051646174257563</v>
          </cell>
          <cell r="E268">
            <v>0.39251942542411566</v>
          </cell>
          <cell r="F268">
            <v>0.72649196995037091</v>
          </cell>
          <cell r="G268">
            <v>1.6280254895756072</v>
          </cell>
          <cell r="H268">
            <v>2.6854905350462706</v>
          </cell>
          <cell r="I268">
            <v>4.1233726649603479</v>
          </cell>
          <cell r="J268">
            <v>4.1939953005543078</v>
          </cell>
          <cell r="K268">
            <v>4.2210219827278488</v>
          </cell>
          <cell r="L268">
            <v>4.5051906355698659</v>
          </cell>
          <cell r="M268">
            <v>4.7262791376518711</v>
          </cell>
          <cell r="N268">
            <v>4.7264300600201059</v>
          </cell>
          <cell r="O268">
            <v>4.941142146997894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0.43673201370263803</v>
          </cell>
          <cell r="E269">
            <v>0.55206670242491673</v>
          </cell>
          <cell r="F269">
            <v>1.021788987271971</v>
          </cell>
          <cell r="G269">
            <v>2.2897686210627399</v>
          </cell>
          <cell r="H269">
            <v>3.7770612307261167</v>
          </cell>
          <cell r="I269">
            <v>5.7993989661889493</v>
          </cell>
          <cell r="J269">
            <v>5.861628652067524</v>
          </cell>
          <cell r="K269">
            <v>5.8625305315664589</v>
          </cell>
          <cell r="L269">
            <v>6.2572092160692634</v>
          </cell>
          <cell r="M269">
            <v>6.5642765800720486</v>
          </cell>
          <cell r="N269">
            <v>6.5644861944723782</v>
          </cell>
          <cell r="O269">
            <v>6.8626974263859646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1.42212622352112E-2</v>
          </cell>
          <cell r="F270">
            <v>1.53162850832784E-2</v>
          </cell>
          <cell r="G270">
            <v>5.0152090203954801E-2</v>
          </cell>
          <cell r="H270">
            <v>9.7511209258224596E-2</v>
          </cell>
          <cell r="I270">
            <v>0.19165413327059699</v>
          </cell>
          <cell r="J270">
            <v>1.0468712054853299E-3</v>
          </cell>
          <cell r="K270">
            <v>0.17195100611039199</v>
          </cell>
          <cell r="L270">
            <v>0.14292155717154001</v>
          </cell>
          <cell r="M270">
            <v>3.0873514226822701E-2</v>
          </cell>
          <cell r="N270">
            <v>0.20992459328360299</v>
          </cell>
          <cell r="O270">
            <v>0.14485477218738799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3.1227480190320827E-2</v>
          </cell>
          <cell r="F271">
            <v>4.6526968708425598E-2</v>
          </cell>
          <cell r="G271">
            <v>9.6652386106038435E-2</v>
          </cell>
          <cell r="H271">
            <v>0.1745644101498848</v>
          </cell>
          <cell r="I271">
            <v>0.33289143253808157</v>
          </cell>
          <cell r="J271">
            <v>0.29013348418188473</v>
          </cell>
          <cell r="K271">
            <v>0.36454130544801194</v>
          </cell>
          <cell r="L271">
            <v>0.34510214564463254</v>
          </cell>
          <cell r="M271">
            <v>0.34560078756956408</v>
          </cell>
          <cell r="N271">
            <v>0.36869387214277616</v>
          </cell>
          <cell r="O271">
            <v>0.38544898713248765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7.1826424054701994E-4</v>
          </cell>
          <cell r="G272">
            <v>4.2708126452976093E-3</v>
          </cell>
          <cell r="H272">
            <v>4.385001101090003E-3</v>
          </cell>
          <cell r="I272">
            <v>4.6417650254129295E-3</v>
          </cell>
          <cell r="J272">
            <v>4.6578253216348897E-3</v>
          </cell>
          <cell r="K272">
            <v>8.4674172486669582E-3</v>
          </cell>
          <cell r="L272">
            <v>8.4680229727568772E-3</v>
          </cell>
          <cell r="M272">
            <v>8.4937240136575987E-3</v>
          </cell>
          <cell r="N272">
            <v>8.5055144858697529E-3</v>
          </cell>
          <cell r="O272">
            <v>8.7405191119616817E-3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7.9807137838557745E-4</v>
          </cell>
          <cell r="G273">
            <v>4.7453473836640125E-3</v>
          </cell>
          <cell r="H273">
            <v>4.8722234456555604E-3</v>
          </cell>
          <cell r="I273">
            <v>5.1575166949032582E-3</v>
          </cell>
          <cell r="J273">
            <v>5.1753614684832121E-3</v>
          </cell>
          <cell r="K273">
            <v>9.4082413874077304E-3</v>
          </cell>
          <cell r="L273">
            <v>9.4089144141743172E-3</v>
          </cell>
          <cell r="M273">
            <v>9.4374711262862187E-3</v>
          </cell>
          <cell r="N273">
            <v>9.4505716509663967E-3</v>
          </cell>
          <cell r="O273">
            <v>9.7116879021796453E-3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1.91437202801153E-7</v>
          </cell>
          <cell r="F274">
            <v>8.0453989951102806E-5</v>
          </cell>
          <cell r="G274">
            <v>3.1365505124020102E-4</v>
          </cell>
          <cell r="H274">
            <v>4.4134015486081198E-6</v>
          </cell>
          <cell r="I274">
            <v>1.00797387474588E-4</v>
          </cell>
          <cell r="J274">
            <v>2.6770693159387001E-4</v>
          </cell>
          <cell r="K274">
            <v>3.22400353244396E-4</v>
          </cell>
          <cell r="L274">
            <v>8.7422465783290102E-5</v>
          </cell>
          <cell r="M274">
            <v>2.82737509904829E-4</v>
          </cell>
          <cell r="N274">
            <v>2.78816145853191E-4</v>
          </cell>
          <cell r="O274">
            <v>1.8949461034198801E-4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1.91437202801153E-7</v>
          </cell>
          <cell r="F275">
            <v>8.0377817660495321E-5</v>
          </cell>
          <cell r="G275">
            <v>3.9351179730517114E-4</v>
          </cell>
          <cell r="H275">
            <v>3.9738123639586321E-4</v>
          </cell>
          <cell r="I275">
            <v>3.7507042837912072E-4</v>
          </cell>
          <cell r="J275">
            <v>3.7229035641560862E-4</v>
          </cell>
          <cell r="K275">
            <v>6.8998633427604322E-4</v>
          </cell>
          <cell r="L275">
            <v>6.5655299554540634E-4</v>
          </cell>
          <cell r="M275">
            <v>6.9156928075468128E-4</v>
          </cell>
          <cell r="N275">
            <v>6.76903800055621E-4</v>
          </cell>
          <cell r="O275">
            <v>7.4997487435684727E-4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3.8470076021702832E-3</v>
          </cell>
          <cell r="H276">
            <v>2.6662717150016109E-3</v>
          </cell>
          <cell r="I276">
            <v>2.4215457075864003E-3</v>
          </cell>
          <cell r="J276">
            <v>2.3408673578942476E-3</v>
          </cell>
          <cell r="K276">
            <v>5.9913452935806697E-3</v>
          </cell>
          <cell r="L276">
            <v>5.6843797598130951E-3</v>
          </cell>
          <cell r="M276">
            <v>5.8967539935823538E-3</v>
          </cell>
          <cell r="N276">
            <v>5.6633724420370856E-3</v>
          </cell>
          <cell r="O276">
            <v>9.3367704587202002E-3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6.6630957825820306E-4</v>
          </cell>
          <cell r="H277">
            <v>2.6593314176662115E-3</v>
          </cell>
          <cell r="I277">
            <v>2.4181399499110553E-3</v>
          </cell>
          <cell r="J277">
            <v>2.3350788604741897E-3</v>
          </cell>
          <cell r="K277">
            <v>5.9695978281740399E-3</v>
          </cell>
          <cell r="L277">
            <v>5.6616446733347382E-3</v>
          </cell>
          <cell r="M277">
            <v>5.8814968050550052E-3</v>
          </cell>
          <cell r="N277">
            <v>5.6569954124754129E-3</v>
          </cell>
          <cell r="O277">
            <v>9.3287535400961973E-3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4.5093575878752601E-3</v>
          </cell>
          <cell r="H278">
            <v>5.3196833263651783E-3</v>
          </cell>
          <cell r="I278">
            <v>4.8281966447480187E-3</v>
          </cell>
          <cell r="J278">
            <v>4.6644572056189978E-3</v>
          </cell>
          <cell r="K278">
            <v>1.1937965096255845E-2</v>
          </cell>
          <cell r="L278">
            <v>1.1334535420398389E-2</v>
          </cell>
          <cell r="M278">
            <v>1.1755272773138483E-2</v>
          </cell>
          <cell r="N278">
            <v>1.1309125917306066E-2</v>
          </cell>
          <cell r="O278">
            <v>1.8643204841432188E-2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0.68566421309076064</v>
          </cell>
          <cell r="E279">
            <v>0.74270192639999155</v>
          </cell>
          <cell r="F279">
            <v>0.64620298487563788</v>
          </cell>
          <cell r="G279">
            <v>2.6760425454925278</v>
          </cell>
          <cell r="H279">
            <v>5.1146523021693371</v>
          </cell>
          <cell r="I279">
            <v>5.7124314053426923</v>
          </cell>
          <cell r="J279">
            <v>5.7683960192745358</v>
          </cell>
          <cell r="K279">
            <v>4.2225224574016949</v>
          </cell>
          <cell r="L279">
            <v>3.8289558578964322</v>
          </cell>
          <cell r="M279">
            <v>3.8970131993918629</v>
          </cell>
          <cell r="N279">
            <v>4.0192205262435445</v>
          </cell>
          <cell r="O279">
            <v>4.0394596837892989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0.68566421309076064</v>
          </cell>
          <cell r="E280">
            <v>0.74270192639999155</v>
          </cell>
          <cell r="F280">
            <v>0.64620298487563788</v>
          </cell>
          <cell r="G280">
            <v>2.6760425454925278</v>
          </cell>
          <cell r="H280">
            <v>5.1146523021693371</v>
          </cell>
          <cell r="I280">
            <v>5.7124314053426923</v>
          </cell>
          <cell r="J280">
            <v>5.7683960192745358</v>
          </cell>
          <cell r="K280">
            <v>4.2225224574016949</v>
          </cell>
          <cell r="L280">
            <v>3.8289558578964322</v>
          </cell>
          <cell r="M280">
            <v>3.8970131993918629</v>
          </cell>
          <cell r="N280">
            <v>4.0192205262435445</v>
          </cell>
          <cell r="O280">
            <v>4.0394596837892989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0.69259011423309114</v>
          </cell>
          <cell r="E281">
            <v>0.75020396606059747</v>
          </cell>
          <cell r="F281">
            <v>0.65273028775317021</v>
          </cell>
          <cell r="G281">
            <v>2.7030732782752835</v>
          </cell>
          <cell r="H281">
            <v>5.1663154567367018</v>
          </cell>
          <cell r="I281">
            <v>5.7701327326693814</v>
          </cell>
          <cell r="J281">
            <v>5.826662645731858</v>
          </cell>
          <cell r="K281">
            <v>4.2651741993956476</v>
          </cell>
          <cell r="L281">
            <v>3.8676321796933668</v>
          </cell>
          <cell r="M281">
            <v>3.9363769690826889</v>
          </cell>
          <cell r="N281">
            <v>4.0598187133773136</v>
          </cell>
          <cell r="O281">
            <v>4.0802623068578781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1.48637041662103E-7</v>
          </cell>
          <cell r="E282">
            <v>3.4202525022200503E-2</v>
          </cell>
          <cell r="F282">
            <v>2.8178976307966602E-2</v>
          </cell>
          <cell r="G282">
            <v>0.171690605996416</v>
          </cell>
          <cell r="H282">
            <v>0.237079596565519</v>
          </cell>
          <cell r="I282">
            <v>0.21603157188493699</v>
          </cell>
          <cell r="J282">
            <v>0.16258771131699701</v>
          </cell>
          <cell r="K282">
            <v>0.15303811337606901</v>
          </cell>
          <cell r="L282">
            <v>0.13810729516553899</v>
          </cell>
          <cell r="M282">
            <v>0.14883219220583699</v>
          </cell>
          <cell r="N282">
            <v>0.16214445946713599</v>
          </cell>
          <cell r="O282">
            <v>0.146543782806214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7.5969417595568564E-2</v>
          </cell>
          <cell r="E283">
            <v>5.7390109254389296E-2</v>
          </cell>
          <cell r="F283">
            <v>4.9934727087761893E-2</v>
          </cell>
          <cell r="G283">
            <v>0.20677950240184687</v>
          </cell>
          <cell r="H283">
            <v>0.39521411354161701</v>
          </cell>
          <cell r="I283">
            <v>0.44140472117220003</v>
          </cell>
          <cell r="J283">
            <v>0.44572750959571594</v>
          </cell>
          <cell r="K283">
            <v>0.32628447201006905</v>
          </cell>
          <cell r="L283">
            <v>0.29586816209709199</v>
          </cell>
          <cell r="M283">
            <v>0.30113221273836099</v>
          </cell>
          <cell r="N283">
            <v>0.31057285369436799</v>
          </cell>
          <cell r="O283">
            <v>0.31214665900387301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2093.6570624126398</v>
          </cell>
          <cell r="H284">
            <v>2085.53495476948</v>
          </cell>
          <cell r="I284">
            <v>2077.4128471263102</v>
          </cell>
          <cell r="J284">
            <v>2070.5807016906501</v>
          </cell>
          <cell r="K284">
            <v>2063.74855625499</v>
          </cell>
          <cell r="L284">
            <v>2063.74855625499</v>
          </cell>
          <cell r="M284">
            <v>2063.74855625499</v>
          </cell>
          <cell r="N284">
            <v>2063.74855625499</v>
          </cell>
          <cell r="O284">
            <v>2063.74855625499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2093.6570624126398</v>
          </cell>
          <cell r="H285">
            <v>2085.53495476948</v>
          </cell>
          <cell r="I285">
            <v>2077.4128471263102</v>
          </cell>
          <cell r="J285">
            <v>2070.5807016906501</v>
          </cell>
          <cell r="K285">
            <v>2063.74855625499</v>
          </cell>
          <cell r="L285">
            <v>2063.74855625499</v>
          </cell>
          <cell r="M285">
            <v>2063.74855625499</v>
          </cell>
          <cell r="N285">
            <v>2063.74855625499</v>
          </cell>
          <cell r="O285">
            <v>2063.74855625499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8.1141220910952619E-2</v>
          </cell>
          <cell r="F286">
            <v>8.114079353771006E-2</v>
          </cell>
          <cell r="G286">
            <v>8.1138725619016208E-2</v>
          </cell>
          <cell r="H286">
            <v>8.1139276304065644E-2</v>
          </cell>
          <cell r="I286">
            <v>8.1137919691197435E-2</v>
          </cell>
          <cell r="J286">
            <v>8.1137491203267131E-2</v>
          </cell>
          <cell r="K286">
            <v>8.1138353200165741E-2</v>
          </cell>
          <cell r="L286">
            <v>8.1135108951273738E-2</v>
          </cell>
          <cell r="M286">
            <v>8.1135475724088746E-2</v>
          </cell>
          <cell r="N286">
            <v>6.8168704352711273E-2</v>
          </cell>
          <cell r="O286">
            <v>4.1564284458796057E-2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8.1141220910952619E-2</v>
          </cell>
          <cell r="F287">
            <v>8.114079353771006E-2</v>
          </cell>
          <cell r="G287">
            <v>8.1138725619016208E-2</v>
          </cell>
          <cell r="H287">
            <v>8.1139276304065644E-2</v>
          </cell>
          <cell r="I287">
            <v>8.1137919691197435E-2</v>
          </cell>
          <cell r="J287">
            <v>8.1137491203267131E-2</v>
          </cell>
          <cell r="K287">
            <v>8.1138353200165741E-2</v>
          </cell>
          <cell r="L287">
            <v>8.1135108951273738E-2</v>
          </cell>
          <cell r="M287">
            <v>8.1135475724088746E-2</v>
          </cell>
          <cell r="N287">
            <v>6.8168704352711273E-2</v>
          </cell>
          <cell r="O287">
            <v>4.1564284458796057E-2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0.1126961401541008</v>
          </cell>
          <cell r="F288">
            <v>0.11269554658015282</v>
          </cell>
          <cell r="G288">
            <v>0.11269267447085569</v>
          </cell>
          <cell r="H288">
            <v>0.11269343931120239</v>
          </cell>
          <cell r="I288">
            <v>0.11269155512666311</v>
          </cell>
          <cell r="J288">
            <v>0.11269096000453768</v>
          </cell>
          <cell r="K288">
            <v>0.11269215722245253</v>
          </cell>
          <cell r="L288">
            <v>0.11268765132121351</v>
          </cell>
          <cell r="M288">
            <v>0.11268816072790121</v>
          </cell>
          <cell r="N288">
            <v>9.4678756045432383E-2</v>
          </cell>
          <cell r="O288">
            <v>5.772817285943898E-2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6.37485464294219E-3</v>
          </cell>
          <cell r="F289">
            <v>1.3477990550978799E-4</v>
          </cell>
          <cell r="G289"/>
          <cell r="H289">
            <v>6.3065271755655397E-3</v>
          </cell>
          <cell r="I289"/>
          <cell r="J289">
            <v>6.3469310872283601E-3</v>
          </cell>
          <cell r="K289"/>
          <cell r="L289">
            <v>1.0828961807111499E-3</v>
          </cell>
          <cell r="M289">
            <v>5.3238565152226303E-3</v>
          </cell>
          <cell r="N289">
            <v>9.5803223786908605E-6</v>
          </cell>
          <cell r="O289">
            <v>1.36434072633939E-5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6.37485464294219E-3</v>
          </cell>
          <cell r="F290">
            <v>6.5090428602472732E-3</v>
          </cell>
          <cell r="G290">
            <v>6.5081009341457895E-3</v>
          </cell>
          <cell r="H290">
            <v>9.0114899311282623E-3</v>
          </cell>
          <cell r="I290">
            <v>6.3341941955393612E-3</v>
          </cell>
          <cell r="J290">
            <v>9.3004293477784803E-3</v>
          </cell>
          <cell r="K290">
            <v>6.3467050379642249E-3</v>
          </cell>
          <cell r="L290">
            <v>6.5877384665262925E-3</v>
          </cell>
          <cell r="M290">
            <v>6.4062655224318369E-3</v>
          </cell>
          <cell r="N290">
            <v>6.0628387555233454E-3</v>
          </cell>
          <cell r="O290">
            <v>5.341648399448411E-3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0.40468474157116097</v>
          </cell>
          <cell r="F291">
            <v>0.97896184894018168</v>
          </cell>
          <cell r="G291">
            <v>1.8213001332059027</v>
          </cell>
          <cell r="H291">
            <v>2.5492379365481295</v>
          </cell>
          <cell r="I291">
            <v>3.2448537498998999</v>
          </cell>
          <cell r="J291">
            <v>3.9476923331595399</v>
          </cell>
          <cell r="K291">
            <v>4.640940441924938</v>
          </cell>
          <cell r="L291">
            <v>4.5132691916419718</v>
          </cell>
          <cell r="M291">
            <v>4.3780871033880588</v>
          </cell>
          <cell r="N291">
            <v>4.2942157029400096</v>
          </cell>
          <cell r="O291">
            <v>3.996216882388933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2.7704308188673049E-6</v>
          </cell>
          <cell r="F292"/>
          <cell r="G292">
            <v>4.0139992219196891E-3</v>
          </cell>
          <cell r="H292">
            <v>7.7900571152910323E-3</v>
          </cell>
          <cell r="I292">
            <v>8.4005666159045356E-3</v>
          </cell>
          <cell r="J292">
            <v>6.996308400404108E-3</v>
          </cell>
          <cell r="K292">
            <v>1.9329229653250887E-2</v>
          </cell>
          <cell r="L292">
            <v>1.9347966296962293E-2</v>
          </cell>
          <cell r="M292">
            <v>2.3781288719521492E-2</v>
          </cell>
          <cell r="N292">
            <v>1.2042536170473439E-2</v>
          </cell>
          <cell r="O292">
            <v>6.5359001383014773E-2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9.5180833590397257E-6</v>
          </cell>
          <cell r="F293"/>
          <cell r="G293"/>
          <cell r="H293">
            <v>6.4073145354356015E-5</v>
          </cell>
          <cell r="I293">
            <v>4.5361383012517857E-4</v>
          </cell>
          <cell r="J293">
            <v>2.4341166164981728E-4</v>
          </cell>
          <cell r="K293">
            <v>1.3801037527648913E-4</v>
          </cell>
          <cell r="L293">
            <v>1.4216985797649339E-4</v>
          </cell>
          <cell r="M293">
            <v>9.5694945263331453E-4</v>
          </cell>
          <cell r="N293">
            <v>5.480717927852924E-4</v>
          </cell>
          <cell r="O293">
            <v>2.1792135630750751E-2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2.5837222117648042E-5</v>
          </cell>
          <cell r="F294">
            <v>5.3392183480740893E-3</v>
          </cell>
          <cell r="G294">
            <v>5.4273314936477803E-3</v>
          </cell>
          <cell r="H294">
            <v>0.51276096728414144</v>
          </cell>
          <cell r="I294">
            <v>1.288656692063392</v>
          </cell>
          <cell r="J294">
            <v>1.2890847945877193</v>
          </cell>
          <cell r="K294">
            <v>1.508815164431424</v>
          </cell>
          <cell r="L294">
            <v>1.5085334671287329</v>
          </cell>
          <cell r="M294">
            <v>1.5057732616085144</v>
          </cell>
          <cell r="N294">
            <v>1.4986668019260074</v>
          </cell>
          <cell r="O294">
            <v>1.278022460751485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2.1061446662561925E-4</v>
          </cell>
          <cell r="G295">
            <v>1.6149784231727043E-4</v>
          </cell>
          <cell r="H295">
            <v>2.3746889219272661E-4</v>
          </cell>
          <cell r="I295">
            <v>2.423666445802193E-4</v>
          </cell>
          <cell r="J295">
            <v>2.45102940162324E-4</v>
          </cell>
          <cell r="K295">
            <v>7.7420659429600764E-4</v>
          </cell>
          <cell r="L295">
            <v>6.9454587024067626E-4</v>
          </cell>
          <cell r="M295">
            <v>7.6558246452188353E-4</v>
          </cell>
          <cell r="N295">
            <v>6.5764623925518512E-4</v>
          </cell>
          <cell r="O295">
            <v>8.6448782621047692E-4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2.633573884173571E-2</v>
          </cell>
          <cell r="F296">
            <v>9.0877973259775258E-2</v>
          </cell>
          <cell r="G296">
            <v>0.10182642136920676</v>
          </cell>
          <cell r="H296">
            <v>0.21232942349131836</v>
          </cell>
          <cell r="I296">
            <v>0.14353381152529587</v>
          </cell>
          <cell r="J296">
            <v>0.16974169865780059</v>
          </cell>
          <cell r="K296">
            <v>0.14272044661652256</v>
          </cell>
          <cell r="L296">
            <v>0.3198634293534916</v>
          </cell>
          <cell r="M296">
            <v>0.19471054060132609</v>
          </cell>
          <cell r="N296">
            <v>0.12636161251172842</v>
          </cell>
          <cell r="O296">
            <v>0.10660055596380182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6.8553860634873703E-5</v>
          </cell>
          <cell r="F297">
            <v>1.4114206987217244E-3</v>
          </cell>
          <cell r="G297">
            <v>1.3666532754882329E-3</v>
          </cell>
          <cell r="H297">
            <v>1.2237334422972258E-3</v>
          </cell>
          <cell r="I297">
            <v>5.1112185567305944E-4</v>
          </cell>
          <cell r="J297">
            <v>6.8871629575587164E-4</v>
          </cell>
          <cell r="K297">
            <v>1.9977372723243006E-3</v>
          </cell>
          <cell r="L297">
            <v>1.9638256548493525E-3</v>
          </cell>
          <cell r="M297">
            <v>8.5387821186226544E-4</v>
          </cell>
          <cell r="N297">
            <v>3.2511490964630299E-3</v>
          </cell>
          <cell r="O297">
            <v>1.5172024476458105E-2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1.922636341415341E-4</v>
          </cell>
          <cell r="F298">
            <v>2.4661998730669838E-3</v>
          </cell>
          <cell r="G298">
            <v>4.8819108596494902E-3</v>
          </cell>
          <cell r="H298">
            <v>5.2831406452151482E-3</v>
          </cell>
          <cell r="I298">
            <v>5.5293458280307557E-3</v>
          </cell>
          <cell r="J298">
            <v>5.6264233627656571E-3</v>
          </cell>
          <cell r="K298">
            <v>9.649987334316823E-3</v>
          </cell>
          <cell r="L298">
            <v>9.6693010627618217E-3</v>
          </cell>
          <cell r="M298">
            <v>1.03936363111798E-2</v>
          </cell>
          <cell r="N298">
            <v>1.1262748109147725E-2</v>
          </cell>
          <cell r="O298">
            <v>6.1273290126490076E-2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5.3590212550784617E-2</v>
          </cell>
          <cell r="F299">
            <v>7.0176582976296906E-2</v>
          </cell>
          <cell r="G299">
            <v>0.10908060568443349</v>
          </cell>
          <cell r="H299">
            <v>0.17098611411181866</v>
          </cell>
          <cell r="I299">
            <v>0.23935696249684635</v>
          </cell>
          <cell r="J299">
            <v>0.3860628446636245</v>
          </cell>
          <cell r="K299">
            <v>0.62178346200505485</v>
          </cell>
          <cell r="L299">
            <v>0.818514811828434</v>
          </cell>
          <cell r="M299">
            <v>0.85786910317600984</v>
          </cell>
          <cell r="N299">
            <v>0.89532679827269845</v>
          </cell>
          <cell r="O299">
            <v>0.78854694378149792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6.8663330177764811E-2</v>
          </cell>
          <cell r="F300">
            <v>0.14712600191463532</v>
          </cell>
          <cell r="G300">
            <v>7.0021205322497213E-2</v>
          </cell>
          <cell r="H300">
            <v>9.68139494880466E-2</v>
          </cell>
          <cell r="I300">
            <v>1.8166269677561755E-2</v>
          </cell>
          <cell r="J300">
            <v>0.53540874391966575</v>
          </cell>
          <cell r="K300">
            <v>0.54775948039471056</v>
          </cell>
          <cell r="L300">
            <v>5.4758988144354925E-2</v>
          </cell>
          <cell r="M300">
            <v>1.0370784709848523E-2</v>
          </cell>
          <cell r="N300">
            <v>9.6664339232578247E-3</v>
          </cell>
          <cell r="O300">
            <v>6.0924082890838727E-2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0.24154458587643937</v>
          </cell>
          <cell r="F301">
            <v>0.64090451095180268</v>
          </cell>
          <cell r="G301">
            <v>1.5048814961228731</v>
          </cell>
          <cell r="H301">
            <v>1.506560399859894</v>
          </cell>
          <cell r="I301">
            <v>1.5066111999701293</v>
          </cell>
          <cell r="J301">
            <v>1.5070750710914549</v>
          </cell>
          <cell r="K301">
            <v>1.7170964243763054</v>
          </cell>
          <cell r="L301">
            <v>1.7168316511127613</v>
          </cell>
          <cell r="M301">
            <v>1.7138768315889481</v>
          </cell>
          <cell r="N301">
            <v>1.7064387260139708</v>
          </cell>
          <cell r="O301">
            <v>1.464021730991321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1.3277757714793472E-2</v>
          </cell>
          <cell r="F302">
            <v>1.5390677188758035E-2</v>
          </cell>
          <cell r="G302">
            <v>1.4220324330887704E-2</v>
          </cell>
          <cell r="H302">
            <v>1.6473815136787112E-2</v>
          </cell>
          <cell r="I302">
            <v>1.4153312535068199E-2</v>
          </cell>
          <cell r="J302">
            <v>1.4023603076459713E-2</v>
          </cell>
          <cell r="K302">
            <v>1.8789101712293345E-2</v>
          </cell>
          <cell r="L302">
            <v>1.8571607745215067E-2</v>
          </cell>
          <cell r="M302">
            <v>1.8345615696863968E-2</v>
          </cell>
          <cell r="N302">
            <v>1.0471492932229265E-2</v>
          </cell>
          <cell r="O302">
            <v>6.2409128197280755E-2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1.1786282686971593E-3</v>
          </cell>
          <cell r="F303">
            <v>5.5837622629568576E-3</v>
          </cell>
          <cell r="G303">
            <v>5.8328874850526275E-3</v>
          </cell>
          <cell r="H303">
            <v>1.9007314160980681E-2</v>
          </cell>
          <cell r="I303">
            <v>1.9147266849931625E-2</v>
          </cell>
          <cell r="J303">
            <v>3.2351299265317532E-2</v>
          </cell>
          <cell r="K303">
            <v>5.2492294481044297E-2</v>
          </cell>
          <cell r="L303">
            <v>4.4596837523221605E-2</v>
          </cell>
          <cell r="M303">
            <v>3.9637250039890701E-2</v>
          </cell>
          <cell r="N303">
            <v>1.9326874197034761E-2</v>
          </cell>
          <cell r="O303">
            <v>7.0442796916599826E-2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1.6442692755861749E-5</v>
          </cell>
          <cell r="F304"/>
          <cell r="G304">
            <v>9.6927777142553102E-6</v>
          </cell>
          <cell r="H304">
            <v>2.0798378602099199E-4</v>
          </cell>
          <cell r="I304">
            <v>5.4667693447164173E-4</v>
          </cell>
          <cell r="J304">
            <v>6.469859541025578E-4</v>
          </cell>
          <cell r="K304">
            <v>1.9012120937149919E-4</v>
          </cell>
          <cell r="L304">
            <v>1.7117580497499671E-4</v>
          </cell>
          <cell r="M304">
            <v>1.3438212062816463E-3</v>
          </cell>
          <cell r="N304">
            <v>5.4759171036845551E-4</v>
          </cell>
          <cell r="O304">
            <v>1.3718847729290264E-3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44.576905509555139</v>
          </cell>
          <cell r="E305">
            <v>44.861180258584312</v>
          </cell>
          <cell r="F305">
            <v>44.662714330902247</v>
          </cell>
          <cell r="G305">
            <v>45.06550407076503</v>
          </cell>
          <cell r="H305">
            <v>45.567975420212257</v>
          </cell>
          <cell r="I305">
            <v>46.187070162252539</v>
          </cell>
          <cell r="J305">
            <v>47.279228669085029</v>
          </cell>
          <cell r="K305">
            <v>48.814108893205393</v>
          </cell>
          <cell r="L305">
            <v>51.401574565391769</v>
          </cell>
          <cell r="M305">
            <v>54.870586906927414</v>
          </cell>
          <cell r="N305">
            <v>58.002973208567276</v>
          </cell>
          <cell r="O305">
            <v>65.381294097187862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44.576905509555139</v>
          </cell>
          <cell r="E306">
            <v>44.861180258584312</v>
          </cell>
          <cell r="F306">
            <v>44.662714330902247</v>
          </cell>
          <cell r="G306">
            <v>45.06550407076503</v>
          </cell>
          <cell r="H306">
            <v>45.567975420212257</v>
          </cell>
          <cell r="I306">
            <v>46.187070162252539</v>
          </cell>
          <cell r="J306">
            <v>47.279228669085029</v>
          </cell>
          <cell r="K306">
            <v>48.814108893205393</v>
          </cell>
          <cell r="L306">
            <v>51.401574565391769</v>
          </cell>
          <cell r="M306">
            <v>54.870586906927414</v>
          </cell>
          <cell r="N306">
            <v>58.002973208567276</v>
          </cell>
          <cell r="O306">
            <v>65.381294097187862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0.19321232677841199</v>
          </cell>
          <cell r="E307">
            <v>6.8882671570453899E-6</v>
          </cell>
          <cell r="F307">
            <v>9.1285348866470405E-6</v>
          </cell>
          <cell r="G307">
            <v>5.1381304562382003E-3</v>
          </cell>
          <cell r="H307">
            <v>5.3120325071643597E-2</v>
          </cell>
          <cell r="I307">
            <v>6.5450053880952902E-2</v>
          </cell>
          <cell r="J307">
            <v>3.1931861003484499</v>
          </cell>
          <cell r="K307">
            <v>1.8427576276641799</v>
          </cell>
          <cell r="L307">
            <v>0.27862540475890002</v>
          </cell>
          <cell r="M307">
            <v>0.41980952017655099</v>
          </cell>
          <cell r="N307">
            <v>0.89642939662581</v>
          </cell>
          <cell r="O307">
            <v>3.4731878903882398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4.711749010908882</v>
          </cell>
          <cell r="E308">
            <v>4.7423703672482462</v>
          </cell>
          <cell r="F308">
            <v>4.7582597891565825</v>
          </cell>
          <cell r="G308">
            <v>4.7633937993154101</v>
          </cell>
          <cell r="H308">
            <v>4.8165054406538985</v>
          </cell>
          <cell r="I308">
            <v>4.8819432986718665</v>
          </cell>
          <cell r="J308">
            <v>4.9973825687039826</v>
          </cell>
          <cell r="K308">
            <v>5.1596213917427729</v>
          </cell>
          <cell r="L308">
            <v>5.4331125144358623</v>
          </cell>
          <cell r="M308">
            <v>5.7997906716866323</v>
          </cell>
          <cell r="N308">
            <v>6.1308793745067618</v>
          </cell>
          <cell r="O308">
            <v>6.9107713837860461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1.5198215029025293</v>
          </cell>
          <cell r="F309">
            <v>1.5194785520093681</v>
          </cell>
          <cell r="G309">
            <v>1.5195624905949559</v>
          </cell>
          <cell r="H309">
            <v>1.519445265908153</v>
          </cell>
          <cell r="I309">
            <v>1.5194557395898878</v>
          </cell>
          <cell r="J309">
            <v>1.5193882921879427</v>
          </cell>
          <cell r="K309">
            <v>2.6176519686798767</v>
          </cell>
          <cell r="L309">
            <v>2.6177715815724727</v>
          </cell>
          <cell r="M309">
            <v>2.6177560225660086</v>
          </cell>
          <cell r="N309">
            <v>2.617770897821226</v>
          </cell>
          <cell r="O309">
            <v>2.6177625956378829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1.5198215029025293</v>
          </cell>
          <cell r="F310">
            <v>1.5194785520093681</v>
          </cell>
          <cell r="G310">
            <v>1.5195624905949559</v>
          </cell>
          <cell r="H310">
            <v>1.519445265908153</v>
          </cell>
          <cell r="I310">
            <v>1.5194557395898878</v>
          </cell>
          <cell r="J310">
            <v>1.5193882921879427</v>
          </cell>
          <cell r="K310">
            <v>2.6176519686798767</v>
          </cell>
          <cell r="L310">
            <v>2.6177715815724727</v>
          </cell>
          <cell r="M310">
            <v>2.6177560225660086</v>
          </cell>
          <cell r="N310">
            <v>2.617770897821226</v>
          </cell>
          <cell r="O310">
            <v>2.6177625956378829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0.117431934259807</v>
          </cell>
          <cell r="F311">
            <v>5.79333000003091E-7</v>
          </cell>
          <cell r="G311">
            <v>1.0691206001448799E-6</v>
          </cell>
          <cell r="H311">
            <v>1.82733232198628E-7</v>
          </cell>
          <cell r="I311">
            <v>1.8411558953393201E-7</v>
          </cell>
          <cell r="J311">
            <v>2.4223330202334998E-7</v>
          </cell>
          <cell r="K311">
            <v>0.123054431499301</v>
          </cell>
          <cell r="L311">
            <v>7.9303456303388795E-2</v>
          </cell>
          <cell r="M311">
            <v>1.0634754585238799E-6</v>
          </cell>
          <cell r="N311">
            <v>2.15302708141787E-6</v>
          </cell>
          <cell r="O311">
            <v>1.9421940194346001E-6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0.117431934259807</v>
          </cell>
          <cell r="F312">
            <v>0.11743219514042222</v>
          </cell>
          <cell r="G312">
            <v>0.11743316212985395</v>
          </cell>
          <cell r="H312">
            <v>0.11742901388039004</v>
          </cell>
          <cell r="I312">
            <v>0.11742872191044289</v>
          </cell>
          <cell r="J312">
            <v>0.11742419771227654</v>
          </cell>
          <cell r="K312">
            <v>0.20230285653437227</v>
          </cell>
          <cell r="L312">
            <v>0.20235844120866009</v>
          </cell>
          <cell r="M312">
            <v>0.20235285401167569</v>
          </cell>
          <cell r="N312">
            <v>0.20235933974586989</v>
          </cell>
          <cell r="O312">
            <v>0.20236104053119955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5.6630188272291154E-5</v>
          </cell>
          <cell r="E313">
            <v>6.785375141278272E-5</v>
          </cell>
          <cell r="F313">
            <v>0.49814798754303347</v>
          </cell>
          <cell r="G313">
            <v>0.52146956437175196</v>
          </cell>
          <cell r="H313">
            <v>0.27192259104315897</v>
          </cell>
          <cell r="I313">
            <v>0.24365426449522054</v>
          </cell>
          <cell r="J313">
            <v>0.24416343218402464</v>
          </cell>
          <cell r="K313">
            <v>0.23268952052070979</v>
          </cell>
          <cell r="L313">
            <v>0.23145664765229479</v>
          </cell>
          <cell r="M313">
            <v>0.21741469079788467</v>
          </cell>
          <cell r="N313">
            <v>0.21793651935998976</v>
          </cell>
          <cell r="O313">
            <v>0.15220278896168471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3.7246802880381751E-6</v>
          </cell>
          <cell r="E314">
            <v>8.6300183535221953E-6</v>
          </cell>
          <cell r="F314">
            <v>0.4981123813375643</v>
          </cell>
          <cell r="G314">
            <v>0.5214127695180627</v>
          </cell>
          <cell r="H314">
            <v>0.27186485650784864</v>
          </cell>
          <cell r="I314">
            <v>0.24362202847101833</v>
          </cell>
          <cell r="J314">
            <v>0.24408790104052666</v>
          </cell>
          <cell r="K314">
            <v>0.23261863822027548</v>
          </cell>
          <cell r="L314">
            <v>0.23142108847375559</v>
          </cell>
          <cell r="M314">
            <v>0.21728009108150112</v>
          </cell>
          <cell r="N314">
            <v>0.21790294362948101</v>
          </cell>
          <cell r="O314">
            <v>0.15208212080845024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1.2973385370757699E-2</v>
          </cell>
          <cell r="E315">
            <v>6.5289645445783001E-2</v>
          </cell>
          <cell r="F315">
            <v>5.3005403549545197E-6</v>
          </cell>
          <cell r="G315">
            <v>3.2051334941076301E-6</v>
          </cell>
          <cell r="H315">
            <v>5.0857780047062701E-3</v>
          </cell>
          <cell r="I315">
            <v>3.27912864509909E-2</v>
          </cell>
          <cell r="J315">
            <v>3.3826288299153901E-6</v>
          </cell>
          <cell r="K315">
            <v>3.2914183080574098E-3</v>
          </cell>
          <cell r="L315">
            <v>2.7247202201779799E-2</v>
          </cell>
          <cell r="M315">
            <v>3.20487624402963E-3</v>
          </cell>
          <cell r="N315">
            <v>1.1384131370767801E-2</v>
          </cell>
          <cell r="O315">
            <v>9.6675247941913397E-3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1.2974447923721296E-2</v>
          </cell>
          <cell r="E316">
            <v>7.8264093369504295E-2</v>
          </cell>
          <cell r="F316">
            <v>7.8269393909859306E-2</v>
          </cell>
          <cell r="G316">
            <v>7.8272599043353402E-2</v>
          </cell>
          <cell r="H316">
            <v>4.1909750816947568E-2</v>
          </cell>
          <cell r="I316">
            <v>3.7880772919853603E-2</v>
          </cell>
          <cell r="J316">
            <v>3.7880447084527001E-2</v>
          </cell>
          <cell r="K316">
            <v>3.6086087387878198E-2</v>
          </cell>
          <cell r="L316">
            <v>3.5580069838680797E-2</v>
          </cell>
          <cell r="M316">
            <v>3.37434967538668E-2</v>
          </cell>
          <cell r="N316">
            <v>3.3781456036015498E-2</v>
          </cell>
          <cell r="O316">
            <v>2.4256532408988798E-2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2.3671109376752919</v>
          </cell>
          <cell r="F317">
            <v>2.3666876886570534</v>
          </cell>
          <cell r="G317">
            <v>2.3668011440181602</v>
          </cell>
          <cell r="H317">
            <v>2.3666673894655177</v>
          </cell>
          <cell r="I317">
            <v>2.3666836969888854</v>
          </cell>
          <cell r="J317">
            <v>2.3665990567675133</v>
          </cell>
          <cell r="K317">
            <v>2.2667636383355925</v>
          </cell>
          <cell r="L317">
            <v>4.0772447223319404</v>
          </cell>
          <cell r="M317">
            <v>4.0772282456257365</v>
          </cell>
          <cell r="N317">
            <v>4.0772404973384075</v>
          </cell>
          <cell r="O317">
            <v>4.0772185379749191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2.3671109376752919</v>
          </cell>
          <cell r="F318">
            <v>2.3666876886570534</v>
          </cell>
          <cell r="G318">
            <v>2.3668011440181602</v>
          </cell>
          <cell r="H318">
            <v>2.3666673894655177</v>
          </cell>
          <cell r="I318">
            <v>2.3666836969888854</v>
          </cell>
          <cell r="J318">
            <v>2.3665990567675133</v>
          </cell>
          <cell r="K318">
            <v>2.2667636383355925</v>
          </cell>
          <cell r="L318">
            <v>4.0772447223319404</v>
          </cell>
          <cell r="M318">
            <v>4.0772282456257365</v>
          </cell>
          <cell r="N318">
            <v>4.0772404973384075</v>
          </cell>
          <cell r="O318">
            <v>4.0772185379749191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0.18290247553227701</v>
          </cell>
          <cell r="F319">
            <v>5.1046243999819396E-7</v>
          </cell>
          <cell r="G319">
            <v>8.8242125504339597E-7</v>
          </cell>
          <cell r="H319">
            <v>1.8146689154342899E-7</v>
          </cell>
          <cell r="I319">
            <v>1.8007839893936599E-7</v>
          </cell>
          <cell r="J319">
            <v>2.3884602572186099E-7</v>
          </cell>
          <cell r="K319">
            <v>5.1753803757390103E-2</v>
          </cell>
          <cell r="L319">
            <v>0.26340819510253</v>
          </cell>
          <cell r="M319">
            <v>9.3191437963126304E-7</v>
          </cell>
          <cell r="N319">
            <v>1.5241991156714001E-6</v>
          </cell>
          <cell r="O319">
            <v>2.41774433195414E-6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0.18290247553227701</v>
          </cell>
          <cell r="F320">
            <v>0.18290266710996475</v>
          </cell>
          <cell r="G320">
            <v>0.18290344249227811</v>
          </cell>
          <cell r="H320">
            <v>0.1828992908693659</v>
          </cell>
          <cell r="I320">
            <v>0.18289901191761138</v>
          </cell>
          <cell r="J320">
            <v>0.18289396585752471</v>
          </cell>
          <cell r="K320">
            <v>0.17518535180939843</v>
          </cell>
          <cell r="L320">
            <v>0.31516242538123673</v>
          </cell>
          <cell r="M320">
            <v>0.31515707474267329</v>
          </cell>
          <cell r="N320">
            <v>0.31516268741046854</v>
          </cell>
          <cell r="O320">
            <v>0.31516504654750543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1.9020722973359379</v>
          </cell>
          <cell r="F321">
            <v>1.9016888620225116</v>
          </cell>
          <cell r="G321">
            <v>1.9017768947837836</v>
          </cell>
          <cell r="H321">
            <v>1.9016521674478892</v>
          </cell>
          <cell r="I321">
            <v>1.9016650838795919</v>
          </cell>
          <cell r="J321">
            <v>1.9015946291335113</v>
          </cell>
          <cell r="K321">
            <v>1.2833070229434209</v>
          </cell>
          <cell r="L321">
            <v>0.2590368991619505</v>
          </cell>
          <cell r="M321">
            <v>0.25904810403247314</v>
          </cell>
          <cell r="N321">
            <v>0.25905259434198175</v>
          </cell>
          <cell r="O321">
            <v>0.25912620248712681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1.9020722973359379</v>
          </cell>
          <cell r="F322">
            <v>1.9016888620225116</v>
          </cell>
          <cell r="G322">
            <v>1.9017768947837836</v>
          </cell>
          <cell r="H322">
            <v>1.9016521674478892</v>
          </cell>
          <cell r="I322">
            <v>1.9016650838795919</v>
          </cell>
          <cell r="J322">
            <v>1.9015946291335113</v>
          </cell>
          <cell r="K322">
            <v>1.2833070229434209</v>
          </cell>
          <cell r="L322">
            <v>0.2590368991619505</v>
          </cell>
          <cell r="M322">
            <v>0.25904810403247314</v>
          </cell>
          <cell r="N322">
            <v>0.25905259434198175</v>
          </cell>
          <cell r="O322">
            <v>0.25912620248712681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0.146968925134805</v>
          </cell>
          <cell r="F323">
            <v>1.6674881132068001E-7</v>
          </cell>
          <cell r="G323">
            <v>2.2062124208653901E-7</v>
          </cell>
          <cell r="H323">
            <v>1.1593943938285699E-7</v>
          </cell>
          <cell r="I323">
            <v>1.17232382356956E-7</v>
          </cell>
          <cell r="J323">
            <v>1.4971106208348899E-7</v>
          </cell>
          <cell r="K323">
            <v>2.17089500663052E-6</v>
          </cell>
          <cell r="L323">
            <v>2.00204137602959E-2</v>
          </cell>
          <cell r="M323">
            <v>1.1215228849242601E-6</v>
          </cell>
          <cell r="N323">
            <v>1.5929211215179E-6</v>
          </cell>
          <cell r="O323">
            <v>3.1074080898127401E-6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0.146968925134805</v>
          </cell>
          <cell r="F324">
            <v>0.14696878100484892</v>
          </cell>
          <cell r="G324">
            <v>0.14696891253816663</v>
          </cell>
          <cell r="H324">
            <v>0.14696479796581016</v>
          </cell>
          <cell r="I324">
            <v>0.14696447892684919</v>
          </cell>
          <cell r="J324">
            <v>0.14696012204393011</v>
          </cell>
          <cell r="K324">
            <v>9.9182904192871041E-2</v>
          </cell>
          <cell r="L324">
            <v>2.0022428685716076E-2</v>
          </cell>
          <cell r="M324">
            <v>2.0021206428486371E-2</v>
          </cell>
          <cell r="N324">
            <v>2.0024148775636911E-2</v>
          </cell>
          <cell r="O324">
            <v>2.0027337021575255E-2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0.52293839644036588</v>
          </cell>
          <cell r="F325">
            <v>0.52274750374517553</v>
          </cell>
          <cell r="G325">
            <v>0.52276362378296248</v>
          </cell>
          <cell r="H325">
            <v>0.52267748683668735</v>
          </cell>
          <cell r="I325">
            <v>0.52267725096126094</v>
          </cell>
          <cell r="J325">
            <v>0.5226337547174722</v>
          </cell>
          <cell r="K325">
            <v>0.35278596476402463</v>
          </cell>
          <cell r="L325">
            <v>2.8787327338417206E-3</v>
          </cell>
          <cell r="M325">
            <v>2.9198046017387849E-3</v>
          </cell>
          <cell r="N325">
            <v>2.9135054676870426E-3</v>
          </cell>
          <cell r="O325">
            <v>3.0270541913639667E-3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0.52293839644036588</v>
          </cell>
          <cell r="F326">
            <v>0.52274750374517553</v>
          </cell>
          <cell r="G326">
            <v>0.52276362378296248</v>
          </cell>
          <cell r="H326">
            <v>0.52267748683668735</v>
          </cell>
          <cell r="I326">
            <v>0.52267725096126094</v>
          </cell>
          <cell r="J326">
            <v>0.5226337547174722</v>
          </cell>
          <cell r="K326">
            <v>0.35278596476402463</v>
          </cell>
          <cell r="L326">
            <v>2.8787327338417206E-3</v>
          </cell>
          <cell r="M326">
            <v>2.9198046017387849E-3</v>
          </cell>
          <cell r="N326">
            <v>2.9135054676870426E-3</v>
          </cell>
          <cell r="O326">
            <v>3.0270541913639667E-3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4.0402425664462498E-2</v>
          </cell>
          <cell r="F327">
            <v>1.26288318940354E-7</v>
          </cell>
          <cell r="G327">
            <v>1.6267246582465E-7</v>
          </cell>
          <cell r="H327">
            <v>1.15538061546168E-7</v>
          </cell>
          <cell r="I327">
            <v>1.0085087599611E-7</v>
          </cell>
          <cell r="J327">
            <v>1.26710893182164E-7</v>
          </cell>
          <cell r="K327">
            <v>2.3084753549074401E-6</v>
          </cell>
          <cell r="L327">
            <v>2.19504288809594E-4</v>
          </cell>
          <cell r="M327">
            <v>1.46907267484494E-6</v>
          </cell>
          <cell r="N327">
            <v>1.77911940766905E-6</v>
          </cell>
          <cell r="O327">
            <v>4.8467737510101399E-6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4.0402425664462498E-2</v>
          </cell>
          <cell r="F328">
            <v>4.0402254913215987E-2</v>
          </cell>
          <cell r="G328">
            <v>4.0402347503680512E-2</v>
          </cell>
          <cell r="H328">
            <v>4.0398337742061474E-2</v>
          </cell>
          <cell r="I328">
            <v>4.0397990118629538E-2</v>
          </cell>
          <cell r="J328">
            <v>4.0393963587933027E-2</v>
          </cell>
          <cell r="K328">
            <v>2.7265240362160555E-2</v>
          </cell>
          <cell r="L328">
            <v>2.2161978550362362E-4</v>
          </cell>
          <cell r="M328">
            <v>2.2170897051857784E-4</v>
          </cell>
          <cell r="N328">
            <v>2.2411844742771043E-4</v>
          </cell>
          <cell r="O328">
            <v>2.2914234115865606E-4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1127.96405726791</v>
          </cell>
          <cell r="E329">
            <v>1120.03519270534</v>
          </cell>
          <cell r="F329">
            <v>1127.08881765567</v>
          </cell>
          <cell r="G329">
            <v>1119.4830334439901</v>
          </cell>
          <cell r="H329">
            <v>1096.3048410013701</v>
          </cell>
          <cell r="I329">
            <v>1060.66569737184</v>
          </cell>
          <cell r="J329">
            <v>1026.4553460357399</v>
          </cell>
          <cell r="K329">
            <v>993.279936941708</v>
          </cell>
          <cell r="L329">
            <v>947.67505096357695</v>
          </cell>
          <cell r="M329">
            <v>888.64160937924396</v>
          </cell>
          <cell r="N329">
            <v>870.580374256445</v>
          </cell>
          <cell r="O329">
            <v>693.08841625619402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18.999394581640413</v>
          </cell>
          <cell r="E330">
            <v>18.865841011880736</v>
          </cell>
          <cell r="F330">
            <v>18.98465207044131</v>
          </cell>
          <cell r="G330">
            <v>18.856540456946696</v>
          </cell>
          <cell r="H330">
            <v>18.46612764098051</v>
          </cell>
          <cell r="I330">
            <v>17.865822916724305</v>
          </cell>
          <cell r="J330">
            <v>17.28958472932548</v>
          </cell>
          <cell r="K330">
            <v>16.730779079691903</v>
          </cell>
          <cell r="L330">
            <v>15.962611674031898</v>
          </cell>
          <cell r="M330">
            <v>14.968254058692938</v>
          </cell>
          <cell r="N330">
            <v>14.664031126659975</v>
          </cell>
          <cell r="O330">
            <v>11.674361621336597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19.999362717516224</v>
          </cell>
          <cell r="E331">
            <v>19.858780012506021</v>
          </cell>
          <cell r="F331">
            <v>19.983844284675044</v>
          </cell>
          <cell r="G331">
            <v>19.848989954680743</v>
          </cell>
          <cell r="H331">
            <v>19.438029095768947</v>
          </cell>
          <cell r="I331">
            <v>18.806129386025589</v>
          </cell>
          <cell r="J331">
            <v>18.199562872974173</v>
          </cell>
          <cell r="K331">
            <v>17.611346399675686</v>
          </cell>
          <cell r="L331">
            <v>16.802749130559874</v>
          </cell>
          <cell r="M331">
            <v>15.756056903887311</v>
          </cell>
          <cell r="N331">
            <v>15.435822238589449</v>
          </cell>
          <cell r="O331">
            <v>12.288801706670107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4.1139850416133503E-6</v>
          </cell>
          <cell r="F332">
            <v>8.6727568076667292E-6</v>
          </cell>
          <cell r="G332">
            <v>6.5218722203318202E-2</v>
          </cell>
          <cell r="H332">
            <v>0.95041968313832503</v>
          </cell>
          <cell r="I332">
            <v>0.27309120459249397</v>
          </cell>
          <cell r="J332">
            <v>5.4713842614278301E-5</v>
          </cell>
          <cell r="K332">
            <v>0.91997704572828398</v>
          </cell>
          <cell r="L332">
            <v>0.183738096455005</v>
          </cell>
          <cell r="M332">
            <v>1.7159305236819601E-5</v>
          </cell>
          <cell r="N332">
            <v>0.75790568641112999</v>
          </cell>
          <cell r="O332">
            <v>6.8482432091314702E-2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1.3468384286147785</v>
          </cell>
          <cell r="F333">
            <v>1.3468459431521935</v>
          </cell>
          <cell r="G333">
            <v>1.4120619014774143</v>
          </cell>
          <cell r="H333">
            <v>1.3649244339663036</v>
          </cell>
          <cell r="I333">
            <v>1.2763202323687859</v>
          </cell>
          <cell r="J333">
            <v>1.2235592694413029</v>
          </cell>
          <cell r="K333">
            <v>1.1931178074028606</v>
          </cell>
          <cell r="L333">
            <v>1.1457195174999228</v>
          </cell>
          <cell r="M333">
            <v>1.1037098416103961</v>
          </cell>
          <cell r="N333">
            <v>1.0463502929184374</v>
          </cell>
          <cell r="O333">
            <v>0.82639654859953249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0.6526557965082459</v>
          </cell>
          <cell r="F334">
            <v>0.65245051535257281</v>
          </cell>
          <cell r="G334">
            <v>0.652473615707026</v>
          </cell>
          <cell r="H334">
            <v>0.65238216564814444</v>
          </cell>
          <cell r="I334">
            <v>0.65238338219128611</v>
          </cell>
          <cell r="J334">
            <v>0.65233648124436094</v>
          </cell>
          <cell r="K334">
            <v>0.44030050340836557</v>
          </cell>
          <cell r="L334">
            <v>2.2541772392639966E-3</v>
          </cell>
          <cell r="M334">
            <v>2.2985984321890465E-3</v>
          </cell>
          <cell r="N334">
            <v>2.2913929437272272E-3</v>
          </cell>
          <cell r="O334">
            <v>2.4175973372554485E-3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0.6526557965082459</v>
          </cell>
          <cell r="F335">
            <v>0.65245051535257281</v>
          </cell>
          <cell r="G335">
            <v>0.652473615707026</v>
          </cell>
          <cell r="H335">
            <v>0.65238216564814444</v>
          </cell>
          <cell r="I335">
            <v>0.65238338219128611</v>
          </cell>
          <cell r="J335">
            <v>0.65233648124436094</v>
          </cell>
          <cell r="K335">
            <v>0.44030050340836557</v>
          </cell>
          <cell r="L335">
            <v>2.2541772392639966E-3</v>
          </cell>
          <cell r="M335">
            <v>2.2985984321890465E-3</v>
          </cell>
          <cell r="N335">
            <v>2.2913929437272272E-3</v>
          </cell>
          <cell r="O335">
            <v>2.4175973372554485E-3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5.0426593178508401E-2</v>
          </cell>
          <cell r="F336">
            <v>1.1101219609612E-7</v>
          </cell>
          <cell r="G336">
            <v>1.4160404804909201E-7</v>
          </cell>
          <cell r="H336">
            <v>1.0908314207066999E-7</v>
          </cell>
          <cell r="I336">
            <v>9.5069766913991195E-8</v>
          </cell>
          <cell r="J336">
            <v>1.2035312166637599E-7</v>
          </cell>
          <cell r="K336">
            <v>1.77921305805969E-6</v>
          </cell>
          <cell r="L336">
            <v>1.7176863308432001E-4</v>
          </cell>
          <cell r="M336">
            <v>1.53489643070192E-6</v>
          </cell>
          <cell r="N336">
            <v>1.8465648924539101E-6</v>
          </cell>
          <cell r="O336">
            <v>5.7662709219761996E-6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5.0426593178508401E-2</v>
          </cell>
          <cell r="F337">
            <v>5.0426405802925484E-2</v>
          </cell>
          <cell r="G337">
            <v>5.0426477065203208E-2</v>
          </cell>
          <cell r="H337">
            <v>5.0422441903517072E-2</v>
          </cell>
          <cell r="I337">
            <v>5.0422084055030618E-2</v>
          </cell>
          <cell r="J337">
            <v>5.0418012809509381E-2</v>
          </cell>
          <cell r="K337">
            <v>3.4029566219807184E-2</v>
          </cell>
          <cell r="L337">
            <v>1.7333346024394022E-4</v>
          </cell>
          <cell r="M337">
            <v>1.7366178996326787E-4</v>
          </cell>
          <cell r="N337">
            <v>1.7602057873828889E-4</v>
          </cell>
          <cell r="O337">
            <v>1.8199461145023202E-4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1.0884814346562479E-6</v>
          </cell>
          <cell r="E338">
            <v>4.1091039954027561E-6</v>
          </cell>
          <cell r="F338">
            <v>1.4776201689838713</v>
          </cell>
          <cell r="G338">
            <v>1.7667067123074316</v>
          </cell>
          <cell r="H338">
            <v>1.4361092893836329</v>
          </cell>
          <cell r="I338">
            <v>1.4590943024193432</v>
          </cell>
          <cell r="J338">
            <v>1.4862112062174664</v>
          </cell>
          <cell r="K338">
            <v>1.5702067738606356</v>
          </cell>
          <cell r="L338">
            <v>1.6748279884352515</v>
          </cell>
          <cell r="M338">
            <v>1.7504161364308293</v>
          </cell>
          <cell r="N338">
            <v>1.783819376427771</v>
          </cell>
          <cell r="O338">
            <v>1.6955794623287128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1.155638452659699E-5</v>
          </cell>
          <cell r="E339">
            <v>1.0712323266366172E-5</v>
          </cell>
          <cell r="F339">
            <v>1.4776799362777049</v>
          </cell>
          <cell r="G339">
            <v>1.7667636509876647</v>
          </cell>
          <cell r="H339">
            <v>1.4361695015725129</v>
          </cell>
          <cell r="I339">
            <v>1.4591623474440731</v>
          </cell>
          <cell r="J339">
            <v>1.4863102319377159</v>
          </cell>
          <cell r="K339">
            <v>1.5703085820963267</v>
          </cell>
          <cell r="L339">
            <v>1.6749143417438024</v>
          </cell>
          <cell r="M339">
            <v>1.7505189400414836</v>
          </cell>
          <cell r="N339">
            <v>1.78390070271812</v>
          </cell>
          <cell r="O339">
            <v>1.6956795962983651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1.1913169143907301E-2</v>
          </cell>
          <cell r="E340">
            <v>0.13461889470029201</v>
          </cell>
          <cell r="F340">
            <v>6.6994778123111005E-5</v>
          </cell>
          <cell r="G340">
            <v>7.5220271470522793E-5</v>
          </cell>
          <cell r="H340">
            <v>7.4510140636797395E-2</v>
          </cell>
          <cell r="I340">
            <v>7.1986992181569107E-2</v>
          </cell>
          <cell r="J340">
            <v>1.9229822751300199E-4</v>
          </cell>
          <cell r="K340">
            <v>7.4594770340886907E-2</v>
          </cell>
          <cell r="L340">
            <v>6.1020516150269703E-2</v>
          </cell>
          <cell r="M340">
            <v>1.1445919256545501E-2</v>
          </cell>
          <cell r="N340">
            <v>8.0826475562226802E-2</v>
          </cell>
          <cell r="O340">
            <v>5.4745024563575197E-2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1.1913169143907301E-2</v>
          </cell>
          <cell r="E341">
            <v>0.14649866826296742</v>
          </cell>
          <cell r="F341">
            <v>0.14650695351195767</v>
          </cell>
          <cell r="G341">
            <v>0.14651016358988272</v>
          </cell>
          <cell r="H341">
            <v>0.14651137038196663</v>
          </cell>
          <cell r="I341">
            <v>0.146507445677861</v>
          </cell>
          <cell r="J341">
            <v>0.14650860480040492</v>
          </cell>
          <cell r="K341">
            <v>0.14651453174587431</v>
          </cell>
          <cell r="L341">
            <v>0.14651476805271885</v>
          </cell>
          <cell r="M341">
            <v>0.14651568665438924</v>
          </cell>
          <cell r="N341">
            <v>0.14651859862945038</v>
          </cell>
          <cell r="O341">
            <v>0.14653937605513392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3.8638403719538569E-4</v>
          </cell>
          <cell r="I342">
            <v>3.8378390935697238E-4</v>
          </cell>
          <cell r="J342">
            <v>4.0669342840642315E-4</v>
          </cell>
          <cell r="K342">
            <v>1.1248787429292628E-3</v>
          </cell>
          <cell r="L342">
            <v>1.4598670106914695E-3</v>
          </cell>
          <cell r="M342">
            <v>1.5142050140912332E-3</v>
          </cell>
          <cell r="N342">
            <v>1.2887059260738788E-3</v>
          </cell>
          <cell r="O342">
            <v>1.4390776504416862E-3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3.8638403719538569E-4</v>
          </cell>
          <cell r="I343">
            <v>3.8378390935697238E-4</v>
          </cell>
          <cell r="J343">
            <v>4.0669342840642315E-4</v>
          </cell>
          <cell r="K343">
            <v>1.1248787429292628E-3</v>
          </cell>
          <cell r="L343">
            <v>1.4598670106914695E-3</v>
          </cell>
          <cell r="M343">
            <v>1.5142050140912332E-3</v>
          </cell>
          <cell r="N343">
            <v>1.2887059260738788E-3</v>
          </cell>
          <cell r="O343">
            <v>1.4390776504416862E-3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2.8122437418603799E-5</v>
          </cell>
          <cell r="I344">
            <v>5.2943095319924895E-7</v>
          </cell>
          <cell r="J344">
            <v>3.0993187782532E-7</v>
          </cell>
          <cell r="K344">
            <v>5.3858832178097399E-5</v>
          </cell>
          <cell r="L344">
            <v>2.97141737809501E-5</v>
          </cell>
          <cell r="M344">
            <v>1.9121391255264702E-6</v>
          </cell>
          <cell r="N344">
            <v>8.2478339612799206E-6</v>
          </cell>
          <cell r="O344">
            <v>1.2843194768239601E-5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2.8122437418603799E-5</v>
          </cell>
          <cell r="I345">
            <v>2.8554726969554312E-5</v>
          </cell>
          <cell r="J345">
            <v>2.867342675469384E-5</v>
          </cell>
          <cell r="K345">
            <v>8.2166358975392854E-5</v>
          </cell>
          <cell r="L345">
            <v>1.1211384530394708E-4</v>
          </cell>
          <cell r="M345">
            <v>1.1296243283798952E-4</v>
          </cell>
          <cell r="N345">
            <v>9.8490954020285054E-5</v>
          </cell>
          <cell r="O345">
            <v>1.0622981759119867E-4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2.7603383105286285</v>
          </cell>
          <cell r="G346">
            <v>5.0358672123103272</v>
          </cell>
          <cell r="H346">
            <v>7.0750130436174796</v>
          </cell>
          <cell r="I346">
            <v>8.5977884391016222</v>
          </cell>
          <cell r="J346">
            <v>9.8116222202238905</v>
          </cell>
          <cell r="K346">
            <v>10.750442556447998</v>
          </cell>
          <cell r="L346">
            <v>11.502579704975306</v>
          </cell>
          <cell r="M346">
            <v>12.171029673294798</v>
          </cell>
          <cell r="N346">
            <v>11.937868185300704</v>
          </cell>
          <cell r="O346">
            <v>11.465619695604303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8.6210849267607604E-7</v>
          </cell>
          <cell r="F347">
            <v>1.2942029183389684E-3</v>
          </cell>
          <cell r="G347">
            <v>3.0571660368232803E-5</v>
          </cell>
          <cell r="H347">
            <v>2.7979000664466553E-5</v>
          </cell>
          <cell r="I347">
            <v>7.8961965563413442E-4</v>
          </cell>
          <cell r="J347">
            <v>4.8675873038625311E-4</v>
          </cell>
          <cell r="K347"/>
          <cell r="L347">
            <v>2.1826591778648517E-4</v>
          </cell>
          <cell r="M347">
            <v>1.0938879730678023E-3</v>
          </cell>
          <cell r="N347">
            <v>1.1054426797527227E-3</v>
          </cell>
          <cell r="O347">
            <v>1.0004553042475394E-2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0.34631495054471095</v>
          </cell>
          <cell r="F348">
            <v>0.3767763214253339</v>
          </cell>
          <cell r="G348">
            <v>0.43739743252450625</v>
          </cell>
          <cell r="H348">
            <v>0.50732987882907066</v>
          </cell>
          <cell r="I348">
            <v>0.58772991334510982</v>
          </cell>
          <cell r="J348">
            <v>0.68180019642052025</v>
          </cell>
          <cell r="K348">
            <v>0.78631268082944905</v>
          </cell>
          <cell r="L348">
            <v>0.91048230245548278</v>
          </cell>
          <cell r="M348">
            <v>1.0624272682455647</v>
          </cell>
          <cell r="N348">
            <v>1.2184530238904572</v>
          </cell>
          <cell r="O348">
            <v>1.3006383909742074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2.5697390741080228E-4</v>
          </cell>
          <cell r="G349">
            <v>1.850432047678056E-4</v>
          </cell>
          <cell r="H349">
            <v>2.5191382553710036E-4</v>
          </cell>
          <cell r="I349">
            <v>2.5137752222738775E-4</v>
          </cell>
          <cell r="J349">
            <v>2.5190202957783625E-4</v>
          </cell>
          <cell r="K349">
            <v>9.7754205875354204E-4</v>
          </cell>
          <cell r="L349">
            <v>9.7207617058416127E-4</v>
          </cell>
          <cell r="M349">
            <v>1.0329219790405342E-3</v>
          </cell>
          <cell r="N349">
            <v>9.635726576912412E-4</v>
          </cell>
          <cell r="O349">
            <v>1.0525031994965644E-3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0.15416629922714284</v>
          </cell>
          <cell r="F350">
            <v>0.16628630900207114</v>
          </cell>
          <cell r="G350">
            <v>0.15741227489400003</v>
          </cell>
          <cell r="H350">
            <v>8.2462050939808448E-2</v>
          </cell>
          <cell r="I350">
            <v>8.0964008570163486E-3</v>
          </cell>
          <cell r="J350">
            <v>2.0529225884437136E-2</v>
          </cell>
          <cell r="K350">
            <v>1.4925649587265586E-2</v>
          </cell>
          <cell r="L350">
            <v>1.1662143086020614E-2</v>
          </cell>
          <cell r="M350">
            <v>7.5598114371612207E-2</v>
          </cell>
          <cell r="N350">
            <v>1.6387749672916677E-2</v>
          </cell>
          <cell r="O350">
            <v>6.5796948517411538E-2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8.097345729351596E-2</v>
          </cell>
          <cell r="F351">
            <v>8.0496958101427818E-2</v>
          </cell>
          <cell r="G351">
            <v>8.0703397414707778E-2</v>
          </cell>
          <cell r="H351">
            <v>8.0792133492432819E-2</v>
          </cell>
          <cell r="I351">
            <v>8.0436344415105762E-2</v>
          </cell>
          <cell r="J351">
            <v>8.0517589422773983E-2</v>
          </cell>
          <cell r="K351">
            <v>7.9977858292094778E-2</v>
          </cell>
          <cell r="L351">
            <v>7.9814902513973815E-2</v>
          </cell>
          <cell r="M351">
            <v>8.1240384053877263E-2</v>
          </cell>
          <cell r="N351">
            <v>6.7728049402529425E-2</v>
          </cell>
          <cell r="O351">
            <v>7.4866837697949593E-2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0.52807864244505043</v>
          </cell>
          <cell r="F352">
            <v>1.9886992452109553</v>
          </cell>
          <cell r="G352">
            <v>3.3698413015149957</v>
          </cell>
          <cell r="H352">
            <v>3.3704473115098468</v>
          </cell>
          <cell r="I352">
            <v>3.3699296762693081</v>
          </cell>
          <cell r="J352">
            <v>3.370193848914905</v>
          </cell>
          <cell r="K352">
            <v>3.3633652834488372</v>
          </cell>
          <cell r="L352">
            <v>3.3616198200669745</v>
          </cell>
          <cell r="M352">
            <v>3.3678504661687918</v>
          </cell>
          <cell r="N352">
            <v>3.351315888407437</v>
          </cell>
          <cell r="O352">
            <v>3.203907248963616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2.1520773491503267E-4</v>
          </cell>
          <cell r="F353">
            <v>5.5844475700813322E-4</v>
          </cell>
          <cell r="G353">
            <v>1.0194756742547754E-3</v>
          </cell>
          <cell r="H353">
            <v>1.5138374558602216E-3</v>
          </cell>
          <cell r="I353">
            <v>4.9686920402176025E-4</v>
          </cell>
          <cell r="J353">
            <v>7.5164895853887213E-4</v>
          </cell>
          <cell r="K353">
            <v>3.6495182107002823E-3</v>
          </cell>
          <cell r="L353">
            <v>4.1803124384750326E-3</v>
          </cell>
          <cell r="M353">
            <v>9.1673041732254082E-4</v>
          </cell>
          <cell r="N353">
            <v>5.2586313001669258E-3</v>
          </cell>
          <cell r="O353">
            <v>1.1429427702747255E-2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7.3371224025792853E-2</v>
          </cell>
          <cell r="F354">
            <v>7.3589647919671236E-2</v>
          </cell>
          <cell r="G354">
            <v>0.20114252311208727</v>
          </cell>
          <cell r="H354">
            <v>0.31570937834343954</v>
          </cell>
          <cell r="I354">
            <v>0.40070964638659246</v>
          </cell>
          <cell r="J354">
            <v>0.46912245916370204</v>
          </cell>
          <cell r="K354">
            <v>0.51809398185435973</v>
          </cell>
          <cell r="L354">
            <v>0.55905240305507098</v>
          </cell>
          <cell r="M354">
            <v>0.6015046142816286</v>
          </cell>
          <cell r="N354">
            <v>0.59138528413004854</v>
          </cell>
          <cell r="O354">
            <v>0.5120907204360714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2.6583069319041368E-3</v>
          </cell>
          <cell r="F355">
            <v>3.7957899953092934E-2</v>
          </cell>
          <cell r="G355">
            <v>0.7410913626107315</v>
          </cell>
          <cell r="H355">
            <v>0.74301417271636461</v>
          </cell>
          <cell r="I355">
            <v>0.74410811544024091</v>
          </cell>
          <cell r="J355">
            <v>0.74525047857795101</v>
          </cell>
          <cell r="K355">
            <v>0.72172856493384763</v>
          </cell>
          <cell r="L355">
            <v>0.72904482851563135</v>
          </cell>
          <cell r="M355">
            <v>0.74290237706065732</v>
          </cell>
          <cell r="N355">
            <v>0.46917973213413816</v>
          </cell>
          <cell r="O355">
            <v>0.10768799587327041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2.1609216784007308E-2</v>
          </cell>
          <cell r="F356">
            <v>2.1361269099157917E-2</v>
          </cell>
          <cell r="G356">
            <v>2.2970048885161229E-2</v>
          </cell>
          <cell r="H356">
            <v>1.2019540686599559E-2</v>
          </cell>
          <cell r="I356">
            <v>4.6035153875069613E-3</v>
          </cell>
          <cell r="J356">
            <v>4.617683294233654E-3</v>
          </cell>
          <cell r="K356">
            <v>1.1166942776412479E-2</v>
          </cell>
          <cell r="L356">
            <v>1.2308065805577226E-2</v>
          </cell>
          <cell r="M356">
            <v>2.5549989699454111E-2</v>
          </cell>
          <cell r="N356">
            <v>1.7647418600947172E-2</v>
          </cell>
          <cell r="O356">
            <v>6.6614882257992794E-2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6.5192181395650898E-7</v>
          </cell>
          <cell r="G357">
            <v>9.8425030407831883E-3</v>
          </cell>
          <cell r="H357">
            <v>1.0535945641322582E-2</v>
          </cell>
          <cell r="I357">
            <v>8.5281007849235518E-3</v>
          </cell>
          <cell r="J357">
            <v>8.0104726302290524E-3</v>
          </cell>
          <cell r="K357">
            <v>2.0510612550189967E-2</v>
          </cell>
          <cell r="L357">
            <v>2.17537340592102E-2</v>
          </cell>
          <cell r="M357">
            <v>1.9632043162402118E-2</v>
          </cell>
          <cell r="N357">
            <v>2.3700888589179733E-2</v>
          </cell>
          <cell r="O357">
            <v>7.2554179341718872E-2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9.809925745593773E-6</v>
          </cell>
          <cell r="F358">
            <v>1.360838825680585E-2</v>
          </cell>
          <cell r="G358">
            <v>1.4001001679589278E-2</v>
          </cell>
          <cell r="H358">
            <v>1.9510846687025349</v>
          </cell>
          <cell r="I358">
            <v>3.392005354739863</v>
          </cell>
          <cell r="J358">
            <v>4.4299974427479807</v>
          </cell>
          <cell r="K358">
            <v>5.229355788701783</v>
          </cell>
          <cell r="L358">
            <v>5.8113884059454382</v>
          </cell>
          <cell r="M358">
            <v>6.1907102600525361</v>
          </cell>
          <cell r="N358">
            <v>6.1736017668416361</v>
          </cell>
          <cell r="O358">
            <v>6.0208805169723734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/>
          <cell r="F359"/>
          <cell r="G359">
            <v>6.537970612057988E-4</v>
          </cell>
          <cell r="H359">
            <v>3.5743113655607023E-4</v>
          </cell>
          <cell r="I359">
            <v>5.8875435795399656E-4</v>
          </cell>
          <cell r="J359">
            <v>6.644406500639923E-4</v>
          </cell>
          <cell r="K359">
            <v>9.8603255444397529E-4</v>
          </cell>
          <cell r="L359">
            <v>5.496897733082008E-4</v>
          </cell>
          <cell r="M359">
            <v>1.1625591774325737E-3</v>
          </cell>
          <cell r="N359">
            <v>1.5581206868706232E-3</v>
          </cell>
          <cell r="O359">
            <v>1.8770985359957883E-2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1.9998514170471007E-2</v>
          </cell>
          <cell r="F360">
            <v>2.0327067947888681E-2</v>
          </cell>
          <cell r="G360">
            <v>2.0815855467655686E-2</v>
          </cell>
          <cell r="H360">
            <v>4.1087999426262518E-2</v>
          </cell>
          <cell r="I360">
            <v>5.6415021967938822E-2</v>
          </cell>
          <cell r="J360">
            <v>6.5504247009535568E-2</v>
          </cell>
          <cell r="K360">
            <v>9.5326321768567063E-2</v>
          </cell>
          <cell r="L360">
            <v>0.11942629499713037</v>
          </cell>
          <cell r="M360">
            <v>0.12256442237202302</v>
          </cell>
          <cell r="N360">
            <v>0.12520777604243746</v>
          </cell>
          <cell r="O360">
            <v>0.12507426126789006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1.999896273506252E-2</v>
          </cell>
          <cell r="F361">
            <v>2.0327531294960025E-2</v>
          </cell>
          <cell r="G361">
            <v>2.0816491143807334E-2</v>
          </cell>
          <cell r="H361">
            <v>4.1088539361420887E-2</v>
          </cell>
          <cell r="I361">
            <v>5.6415492955692613E-2</v>
          </cell>
          <cell r="J361">
            <v>6.5504480573134821E-2</v>
          </cell>
          <cell r="K361">
            <v>9.5328190277360961E-2</v>
          </cell>
          <cell r="L361">
            <v>0.11942674282155208</v>
          </cell>
          <cell r="M361">
            <v>0.12256750052149611</v>
          </cell>
          <cell r="N361">
            <v>0.12521024679786746</v>
          </cell>
          <cell r="O361">
            <v>0.12507765855660627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7.5421343180523404E-4</v>
          </cell>
          <cell r="F362">
            <v>8.0188837477636392E-6</v>
          </cell>
          <cell r="G362">
            <v>3.4496481478872601E-6</v>
          </cell>
          <cell r="H362">
            <v>7.2759230941635397E-4</v>
          </cell>
          <cell r="I362">
            <v>8.5195498357017803E-4</v>
          </cell>
          <cell r="J362">
            <v>8.0164582306179203E-4</v>
          </cell>
          <cell r="K362">
            <v>1.1182891878641901E-3</v>
          </cell>
          <cell r="L362">
            <v>1.3391371605424799E-3</v>
          </cell>
          <cell r="M362">
            <v>1.1493570933399999E-3</v>
          </cell>
          <cell r="N362">
            <v>8.5896430331269195E-4</v>
          </cell>
          <cell r="O362">
            <v>1.2169422176605499E-3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7.5421343180523404E-4</v>
          </cell>
          <cell r="F363">
            <v>7.6141214124826216E-4</v>
          </cell>
          <cell r="G363">
            <v>7.6356794829409585E-4</v>
          </cell>
          <cell r="H363">
            <v>1.4884839044638054E-3</v>
          </cell>
          <cell r="I363">
            <v>2.0482515243270276E-3</v>
          </cell>
          <cell r="J363">
            <v>2.3811886888928427E-3</v>
          </cell>
          <cell r="K363">
            <v>3.4940288618083618E-3</v>
          </cell>
          <cell r="L363">
            <v>4.211767769615956E-3</v>
          </cell>
          <cell r="M363">
            <v>4.400604514915518E-3</v>
          </cell>
          <cell r="N363">
            <v>4.4582840044746046E-3</v>
          </cell>
          <cell r="O363">
            <v>4.5543624143723968E-3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2.2317626438000845E-4</v>
          </cell>
          <cell r="K364">
            <v>7.6664437195078444E-4</v>
          </cell>
          <cell r="L364">
            <v>8.03613741835354E-4</v>
          </cell>
          <cell r="M364">
            <v>8.4158113412912587E-4</v>
          </cell>
          <cell r="N364">
            <v>8.4981608961710452E-4</v>
          </cell>
          <cell r="O364">
            <v>1.1026887241159349E-3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2.2317626438000845E-4</v>
          </cell>
          <cell r="K365">
            <v>7.6664437195078444E-4</v>
          </cell>
          <cell r="L365">
            <v>8.03613741835354E-4</v>
          </cell>
          <cell r="M365">
            <v>8.4158113412912587E-4</v>
          </cell>
          <cell r="N365">
            <v>8.4981608961710452E-4</v>
          </cell>
          <cell r="O365">
            <v>1.1026887241159349E-3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1.4192437678194899E-5</v>
          </cell>
          <cell r="K366">
            <v>4.09851889698667E-5</v>
          </cell>
          <cell r="L366">
            <v>6.3771702203301401E-6</v>
          </cell>
          <cell r="M366">
            <v>1.5031805908986001E-6</v>
          </cell>
          <cell r="N366">
            <v>2.0782349580511801E-6</v>
          </cell>
          <cell r="O366">
            <v>1.5639450280970402E-5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1.4192437678194899E-5</v>
          </cell>
          <cell r="K367">
            <v>5.5023794033724363E-5</v>
          </cell>
          <cell r="L367">
            <v>6.1378599696930482E-5</v>
          </cell>
          <cell r="M367">
            <v>6.2478476378132031E-5</v>
          </cell>
          <cell r="N367">
            <v>6.4562087514753836E-5</v>
          </cell>
          <cell r="O367">
            <v>8.0185253810110318E-5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1.2164734085475262E-4</v>
          </cell>
          <cell r="K368">
            <v>3.1403670613746633E-4</v>
          </cell>
          <cell r="L368">
            <v>2.7498317490651074E-4</v>
          </cell>
          <cell r="M368">
            <v>3.2273916621370513E-4</v>
          </cell>
          <cell r="N368">
            <v>3.2046821908188943E-4</v>
          </cell>
          <cell r="O368">
            <v>5.4649782352702105E-4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1.2164734085475262E-4</v>
          </cell>
          <cell r="K369">
            <v>3.1403670613746633E-4</v>
          </cell>
          <cell r="L369">
            <v>2.7498317490651074E-4</v>
          </cell>
          <cell r="M369">
            <v>3.2273916621370513E-4</v>
          </cell>
          <cell r="N369">
            <v>3.2046821908188943E-4</v>
          </cell>
          <cell r="O369">
            <v>5.4649782352702105E-4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6.3800099802552899E-6</v>
          </cell>
          <cell r="K370">
            <v>1.32868473008925E-5</v>
          </cell>
          <cell r="L370">
            <v>7.9236878838051705E-7</v>
          </cell>
          <cell r="M370">
            <v>1.7555681868393101E-6</v>
          </cell>
          <cell r="N370">
            <v>1.51624441165075E-6</v>
          </cell>
          <cell r="O370">
            <v>1.3503415969999E-5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6.3800099802552899E-6</v>
          </cell>
          <cell r="K371">
            <v>1.9574703381796678E-5</v>
          </cell>
          <cell r="L371">
            <v>2.0350037093352109E-5</v>
          </cell>
          <cell r="M371">
            <v>2.1922353990686561E-5</v>
          </cell>
          <cell r="N371">
            <v>2.3408928879268926E-5</v>
          </cell>
          <cell r="O371">
            <v>3.6867646554177213E-5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49.866372021393012</v>
          </cell>
          <cell r="F372">
            <v>51.516126084401115</v>
          </cell>
          <cell r="G372">
            <v>52.98456707531944</v>
          </cell>
          <cell r="H372">
            <v>53.949771740423934</v>
          </cell>
          <cell r="I372">
            <v>54.492603651461401</v>
          </cell>
          <cell r="J372">
            <v>55.183967728779834</v>
          </cell>
          <cell r="K372">
            <v>55.873446721160434</v>
          </cell>
          <cell r="L372">
            <v>56.569535781277281</v>
          </cell>
          <cell r="M372">
            <v>58.131895840547806</v>
          </cell>
          <cell r="N372">
            <v>56.659478250899333</v>
          </cell>
          <cell r="O372">
            <v>56.771337904261777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49.866372021393012</v>
          </cell>
          <cell r="F373">
            <v>51.516126084401115</v>
          </cell>
          <cell r="G373">
            <v>52.98456707531944</v>
          </cell>
          <cell r="H373">
            <v>53.949771740423934</v>
          </cell>
          <cell r="I373">
            <v>54.492603651461401</v>
          </cell>
          <cell r="J373">
            <v>55.183967728779834</v>
          </cell>
          <cell r="K373">
            <v>55.873446721160434</v>
          </cell>
          <cell r="L373">
            <v>56.569535781277281</v>
          </cell>
          <cell r="M373">
            <v>58.131895840547806</v>
          </cell>
          <cell r="N373">
            <v>56.659478250899333</v>
          </cell>
          <cell r="O373">
            <v>56.771337904261777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8.3501116192931601E-2</v>
          </cell>
          <cell r="E374">
            <v>9.8049560115271994E-2</v>
          </cell>
          <cell r="F374">
            <v>8.9721173633299095E-2</v>
          </cell>
          <cell r="G374">
            <v>7.98639785674361E-2</v>
          </cell>
          <cell r="H374">
            <v>5.2502372452191297E-2</v>
          </cell>
          <cell r="I374">
            <v>2.9532450545554E-2</v>
          </cell>
          <cell r="J374">
            <v>1.7839973542960601</v>
          </cell>
          <cell r="K374">
            <v>1.09269129898491</v>
          </cell>
          <cell r="L374">
            <v>0.117712026492109</v>
          </cell>
          <cell r="M374">
            <v>0.137478993328253</v>
          </cell>
          <cell r="N374">
            <v>0.22874193050591801</v>
          </cell>
          <cell r="O374">
            <v>1.51080394515906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2.6138283482256419</v>
          </cell>
          <cell r="E375">
            <v>2.7118770043083154</v>
          </cell>
          <cell r="F375">
            <v>2.8015959028606532</v>
          </cell>
          <cell r="G375">
            <v>2.8814526817406065</v>
          </cell>
          <cell r="H375">
            <v>2.9339445190924867</v>
          </cell>
          <cell r="I375">
            <v>2.963465712712801</v>
          </cell>
          <cell r="J375">
            <v>3.0010625809435605</v>
          </cell>
          <cell r="K375">
            <v>3.0385618057411268</v>
          </cell>
          <cell r="L375">
            <v>3.0764142323823749</v>
          </cell>
          <cell r="M375">
            <v>3.1613830047211322</v>
          </cell>
          <cell r="N375">
            <v>3.0813075870316506</v>
          </cell>
          <cell r="O375">
            <v>3.0873974299918925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0.34658520435968837</v>
          </cell>
          <cell r="F376">
            <v>0.37872442731925887</v>
          </cell>
          <cell r="G376">
            <v>0.4390437738816661</v>
          </cell>
          <cell r="H376">
            <v>0.50897277988827205</v>
          </cell>
          <cell r="I376">
            <v>0.59004067972033392</v>
          </cell>
          <cell r="J376">
            <v>0.68402595357592988</v>
          </cell>
          <cell r="K376">
            <v>0.79298769731390206</v>
          </cell>
          <cell r="L376">
            <v>0.91935183670683329</v>
          </cell>
          <cell r="M376">
            <v>1.066236275954356</v>
          </cell>
          <cell r="N376">
            <v>1.2360824236728409</v>
          </cell>
          <cell r="O376">
            <v>1.4330145183752478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0.34658520435968837</v>
          </cell>
          <cell r="F377">
            <v>0.37872442731925887</v>
          </cell>
          <cell r="G377">
            <v>0.4390437738816661</v>
          </cell>
          <cell r="H377">
            <v>0.50897277988827205</v>
          </cell>
          <cell r="I377">
            <v>0.59004067972033392</v>
          </cell>
          <cell r="J377">
            <v>0.68402595357592988</v>
          </cell>
          <cell r="K377">
            <v>0.79298769731390206</v>
          </cell>
          <cell r="L377">
            <v>0.91935183670683329</v>
          </cell>
          <cell r="M377">
            <v>1.066236275954356</v>
          </cell>
          <cell r="N377">
            <v>1.2360824236728409</v>
          </cell>
          <cell r="O377">
            <v>1.4330145183752478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0.35008606500978606</v>
          </cell>
          <cell r="F378">
            <v>0.38254992658510989</v>
          </cell>
          <cell r="G378">
            <v>0.44347855947643061</v>
          </cell>
          <cell r="H378">
            <v>0.51411391907906301</v>
          </cell>
          <cell r="I378">
            <v>0.59600068658619632</v>
          </cell>
          <cell r="J378">
            <v>0.69093530664235292</v>
          </cell>
          <cell r="K378">
            <v>0.800997674054447</v>
          </cell>
          <cell r="L378">
            <v>0.92863821889579179</v>
          </cell>
          <cell r="M378">
            <v>1.0770063393478333</v>
          </cell>
          <cell r="N378">
            <v>1.2485681047200416</v>
          </cell>
          <cell r="O378">
            <v>1.4474894125002509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2.8262164490242901E-2</v>
          </cell>
          <cell r="F379">
            <v>2.3084102663854999E-3</v>
          </cell>
          <cell r="G379">
            <v>3.5572946837870399E-3</v>
          </cell>
          <cell r="H379">
            <v>6.4913708901107202E-3</v>
          </cell>
          <cell r="I379">
            <v>6.7813175358120504E-3</v>
          </cell>
          <cell r="J379">
            <v>7.5512911235676404E-3</v>
          </cell>
          <cell r="K379">
            <v>7.9994693818449692E-3</v>
          </cell>
          <cell r="L379">
            <v>9.5864476799106292E-3</v>
          </cell>
          <cell r="M379">
            <v>1.14237514567754E-2</v>
          </cell>
          <cell r="N379">
            <v>1.21206638140766E-2</v>
          </cell>
          <cell r="O379">
            <v>1.53321640815771E-2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2.8262164490242901E-2</v>
          </cell>
          <cell r="F380">
            <v>3.0570574756628398E-2</v>
          </cell>
          <cell r="G380">
            <v>3.4127869440415397E-2</v>
          </cell>
          <cell r="H380">
            <v>4.06192403305261E-2</v>
          </cell>
          <cell r="I380">
            <v>4.7400557866338199E-2</v>
          </cell>
          <cell r="J380">
            <v>5.4951848989905801E-2</v>
          </cell>
          <cell r="K380">
            <v>6.2951318371750803E-2</v>
          </cell>
          <cell r="L380">
            <v>7.2537766051661401E-2</v>
          </cell>
          <cell r="M380">
            <v>8.3961517508436903E-2</v>
          </cell>
          <cell r="N380">
            <v>9.6082181322513394E-2</v>
          </cell>
          <cell r="O380">
            <v>0.11141434540409099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6.0541712797870263E-5</v>
          </cell>
          <cell r="K381">
            <v>1.3267812940640812E-4</v>
          </cell>
          <cell r="L381">
            <v>9.338716775113211E-5</v>
          </cell>
          <cell r="M381">
            <v>1.3278017124315815E-4</v>
          </cell>
          <cell r="N381">
            <v>1.2246640566107516E-4</v>
          </cell>
          <cell r="O381">
            <v>2.3897429024260087E-4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6.0541712797870263E-5</v>
          </cell>
          <cell r="K382">
            <v>1.3267812940640812E-4</v>
          </cell>
          <cell r="L382">
            <v>9.338716775113211E-5</v>
          </cell>
          <cell r="M382">
            <v>1.3278017124315815E-4</v>
          </cell>
          <cell r="N382">
            <v>1.2246640566107516E-4</v>
          </cell>
          <cell r="O382">
            <v>2.3897429024260087E-4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2.0140486978071301E-6</v>
          </cell>
          <cell r="K383">
            <v>3.72882608978325E-6</v>
          </cell>
          <cell r="L383">
            <v>3.2778500952462701E-7</v>
          </cell>
          <cell r="M383">
            <v>1.22708598357232E-6</v>
          </cell>
          <cell r="N383">
            <v>5.6736131519421504E-7</v>
          </cell>
          <cell r="O383">
            <v>4.7938572483984298E-6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2.0140486978071301E-6</v>
          </cell>
          <cell r="K384">
            <v>5.6894791481590606E-6</v>
          </cell>
          <cell r="L384">
            <v>6.0109406820855786E-6</v>
          </cell>
          <cell r="M384">
            <v>7.1503394566652215E-6</v>
          </cell>
          <cell r="N384">
            <v>7.6968016227716096E-6</v>
          </cell>
          <cell r="O384">
            <v>1.2455196854526895E-5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2.3674029299554955</v>
          </cell>
          <cell r="E385">
            <v>2.3075014748449965</v>
          </cell>
          <cell r="F385">
            <v>1.9146080538532675</v>
          </cell>
          <cell r="G385">
            <v>1.9849075864508772E-3</v>
          </cell>
          <cell r="H385">
            <v>2.2313130999250326E-3</v>
          </cell>
          <cell r="I385">
            <v>2.0076395103503755E-3</v>
          </cell>
          <cell r="J385">
            <v>2.5126881303080112E-3</v>
          </cell>
          <cell r="K385">
            <v>5.6200106421249538E-3</v>
          </cell>
          <cell r="L385">
            <v>3.8885178306753638E-3</v>
          </cell>
          <cell r="M385">
            <v>6.4226393301528286E-3</v>
          </cell>
          <cell r="N385">
            <v>3.6878978686466072E-3</v>
          </cell>
          <cell r="O385">
            <v>6.0854901537584893E-3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330.01240843138999</v>
          </cell>
          <cell r="E386">
            <v>321.17925933653299</v>
          </cell>
          <cell r="F386">
            <v>265.893882535128</v>
          </cell>
          <cell r="G386">
            <v>0.27462825860298001</v>
          </cell>
          <cell r="H386">
            <v>0.30757282433167299</v>
          </cell>
          <cell r="I386">
            <v>0.27571582608811801</v>
          </cell>
          <cell r="J386">
            <v>0.34380249399196</v>
          </cell>
          <cell r="K386">
            <v>0.76613968606615102</v>
          </cell>
          <cell r="L386">
            <v>0.53009647485824396</v>
          </cell>
          <cell r="M386">
            <v>0.87555686162524604</v>
          </cell>
          <cell r="N386">
            <v>0.50274725356403105</v>
          </cell>
          <cell r="O386">
            <v>0.82959549596089999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3.5600044059481126</v>
          </cell>
          <cell r="E387">
            <v>3.4647169291966895</v>
          </cell>
          <cell r="F387">
            <v>2.8683266724393524</v>
          </cell>
          <cell r="G387">
            <v>2.9625486364938487E-3</v>
          </cell>
          <cell r="H387">
            <v>3.3179376950558085E-3</v>
          </cell>
          <cell r="I387">
            <v>2.9742807560746297E-3</v>
          </cell>
          <cell r="J387">
            <v>3.7087647679823047E-3</v>
          </cell>
          <cell r="K387">
            <v>8.2647215325366875E-3</v>
          </cell>
          <cell r="L387">
            <v>5.7184085745225896E-3</v>
          </cell>
          <cell r="M387">
            <v>9.4450578384600459E-3</v>
          </cell>
          <cell r="N387">
            <v>5.4233792185979538E-3</v>
          </cell>
          <cell r="O387">
            <v>8.9492502261154256E-3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1.5762081438549602E-5</v>
          </cell>
          <cell r="F388">
            <v>2.1754159654860999E-5</v>
          </cell>
          <cell r="G388">
            <v>2.3736042009888699E-5</v>
          </cell>
          <cell r="H388">
            <v>1.4381512693657699E-4</v>
          </cell>
          <cell r="I388">
            <v>6.86581345543924E-5</v>
          </cell>
          <cell r="J388">
            <v>9.5346754003035103E-5</v>
          </cell>
          <cell r="K388">
            <v>3.8604372685326202E-4</v>
          </cell>
          <cell r="L388">
            <v>3.0894979101409303E-5</v>
          </cell>
          <cell r="M388">
            <v>2.7125567702377502E-4</v>
          </cell>
          <cell r="N388">
            <v>6.4249491029057205E-5</v>
          </cell>
          <cell r="O388">
            <v>3.0846703823682998E-4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0.19441138675857364</v>
          </cell>
          <cell r="F389">
            <v>0.16117582164154542</v>
          </cell>
          <cell r="G389">
            <v>1.8854971734627579E-4</v>
          </cell>
          <cell r="H389">
            <v>2.0979575316980303E-4</v>
          </cell>
          <cell r="I389">
            <v>1.9052444617160969E-4</v>
          </cell>
          <cell r="J389">
            <v>2.3809659065463548E-4</v>
          </cell>
          <cell r="K389">
            <v>5.2566091460289348E-4</v>
          </cell>
          <cell r="L389">
            <v>3.7072373454040603E-4</v>
          </cell>
          <cell r="M389">
            <v>6.0467747662164403E-4</v>
          </cell>
          <cell r="N389">
            <v>3.4961327463509101E-4</v>
          </cell>
          <cell r="O389">
            <v>5.7680298080967324E-4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6.1981808285430802</v>
          </cell>
          <cell r="E391">
            <v>5.1761786170375039</v>
          </cell>
          <cell r="F391">
            <v>8.8591828988586592</v>
          </cell>
          <cell r="G391">
            <v>9.1151616611337598</v>
          </cell>
          <cell r="H391">
            <v>9.7076213962861999</v>
          </cell>
          <cell r="I391">
            <v>9.4904076576616916</v>
          </cell>
          <cell r="J391">
            <v>9.2022615085636392</v>
          </cell>
          <cell r="K391">
            <v>8.9416727272271856</v>
          </cell>
          <cell r="L391">
            <v>8.4159256015608346</v>
          </cell>
          <cell r="M391">
            <v>7.8469237963269292</v>
          </cell>
          <cell r="N391">
            <v>7.6812860116332864</v>
          </cell>
          <cell r="O391">
            <v>6.2547510497333674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6.8089394920121347</v>
          </cell>
          <cell r="E392">
            <v>5.9072398317156019</v>
          </cell>
          <cell r="F392">
            <v>1.1447470997424209</v>
          </cell>
          <cell r="G392">
            <v>1.9426335360980078</v>
          </cell>
          <cell r="H392">
            <v>0.55877171588939889</v>
          </cell>
          <cell r="I392">
            <v>7.5188584682108012E-2</v>
          </cell>
          <cell r="J392">
            <v>7.7448752741402574E-2</v>
          </cell>
          <cell r="K392">
            <v>6.1157453404820303E-2</v>
          </cell>
          <cell r="L392">
            <v>6.3711061934808799E-2</v>
          </cell>
          <cell r="M392">
            <v>6.5123453117525446E-2</v>
          </cell>
          <cell r="N392">
            <v>6.2945679856337061E-2</v>
          </cell>
          <cell r="O392">
            <v>7.8300090736301717E-2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0.55798697444158152</v>
          </cell>
          <cell r="E393">
            <v>0.59702315023238328</v>
          </cell>
          <cell r="F393">
            <v>0.34927010456653595</v>
          </cell>
          <cell r="G393">
            <v>0.26570476577100594</v>
          </cell>
          <cell r="H393">
            <v>0.26580804918689632</v>
          </cell>
          <cell r="I393">
            <v>0.24350262604074455</v>
          </cell>
          <cell r="J393">
            <v>0.21970107377585751</v>
          </cell>
          <cell r="K393">
            <v>0.18236882883483382</v>
          </cell>
          <cell r="L393">
            <v>0.17691493782479251</v>
          </cell>
          <cell r="M393">
            <v>0.15265379269764884</v>
          </cell>
          <cell r="N393">
            <v>0.14635364718217869</v>
          </cell>
          <cell r="O393">
            <v>0.103493015193746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5.3276868748882806E-3</v>
          </cell>
          <cell r="E394">
            <v>3.0584616329991462E-5</v>
          </cell>
          <cell r="F394">
            <v>0.14294082608170994</v>
          </cell>
          <cell r="G394">
            <v>3.967705915106097E-2</v>
          </cell>
          <cell r="H394">
            <v>0.50522502836898542</v>
          </cell>
          <cell r="I394">
            <v>1.2747927014102605</v>
          </cell>
          <cell r="J394">
            <v>1.7322134492587724</v>
          </cell>
          <cell r="K394">
            <v>2.8724107222570701</v>
          </cell>
          <cell r="L394">
            <v>3.0664516672884616</v>
          </cell>
          <cell r="M394">
            <v>3.1939242871820159</v>
          </cell>
          <cell r="N394">
            <v>4.1970758099980259</v>
          </cell>
          <cell r="O394">
            <v>4.4551142158809984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9.005928356167868E-2</v>
          </cell>
          <cell r="E395">
            <v>3.0838304915093535E-4</v>
          </cell>
          <cell r="F395">
            <v>8.3862107134136457E-2</v>
          </cell>
          <cell r="G395">
            <v>1.8764155561807404E-2</v>
          </cell>
          <cell r="H395">
            <v>3.7339657256290147E-2</v>
          </cell>
          <cell r="I395">
            <v>4.0409946558603561E-2</v>
          </cell>
          <cell r="J395">
            <v>4.1343880976900733E-2</v>
          </cell>
          <cell r="K395">
            <v>3.4201460642708764E-2</v>
          </cell>
          <cell r="L395">
            <v>3.3256473642967251E-2</v>
          </cell>
          <cell r="M395">
            <v>3.2628439166375596E-2</v>
          </cell>
          <cell r="N395">
            <v>3.2848201006512603E-2</v>
          </cell>
          <cell r="O395">
            <v>3.2624984409845285E-2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0.27356096240086397</v>
          </cell>
          <cell r="E396">
            <v>0.19461580142471438</v>
          </cell>
          <cell r="F396">
            <v>0.21503602350398648</v>
          </cell>
          <cell r="G396">
            <v>0.1464972701029319</v>
          </cell>
          <cell r="H396">
            <v>0.17277667926225529</v>
          </cell>
          <cell r="I396">
            <v>0.17985587688954477</v>
          </cell>
          <cell r="J396">
            <v>0.18235667759522536</v>
          </cell>
          <cell r="K396">
            <v>0.17373661288890049</v>
          </cell>
          <cell r="L396">
            <v>0.17731146525418881</v>
          </cell>
          <cell r="M396">
            <v>0.17423662700781511</v>
          </cell>
          <cell r="N396">
            <v>0.17502163864137663</v>
          </cell>
          <cell r="O396">
            <v>0.16795258809687194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1.2777744759992955</v>
          </cell>
          <cell r="E397">
            <v>1.4631344598602365</v>
          </cell>
          <cell r="F397">
            <v>1.3801325622844387</v>
          </cell>
          <cell r="G397">
            <v>1.4302538952912172</v>
          </cell>
          <cell r="H397">
            <v>1.4281395019868381</v>
          </cell>
          <cell r="I397">
            <v>1.5667280772385948</v>
          </cell>
          <cell r="J397">
            <v>1.4743318985848048</v>
          </cell>
          <cell r="K397">
            <v>1.575821739661831</v>
          </cell>
          <cell r="L397">
            <v>1.5751205260987662</v>
          </cell>
          <cell r="M397">
            <v>1.5300348206361265</v>
          </cell>
          <cell r="N397">
            <v>1.5482926438027844</v>
          </cell>
          <cell r="O397">
            <v>1.4097257776219116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6.4528868643825197</v>
          </cell>
          <cell r="E398">
            <v>6.9684764149752372</v>
          </cell>
          <cell r="F398">
            <v>6.7137915642233548</v>
          </cell>
          <cell r="G398">
            <v>5.1103394429880424</v>
          </cell>
          <cell r="H398">
            <v>4.0383332024070455</v>
          </cell>
          <cell r="I398">
            <v>3.5124787902708254</v>
          </cell>
          <cell r="J398">
            <v>2.9192444789491598</v>
          </cell>
          <cell r="K398">
            <v>1.8589504180907357</v>
          </cell>
          <cell r="L398">
            <v>0.50188161695746492</v>
          </cell>
          <cell r="M398">
            <v>0.48203326413976233</v>
          </cell>
          <cell r="N398">
            <v>0.42434757142110552</v>
          </cell>
          <cell r="O398">
            <v>0.34304750591869188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1.6623903621161653</v>
          </cell>
          <cell r="E399">
            <v>1.9868969142084614</v>
          </cell>
          <cell r="F399">
            <v>1.7789668388021551</v>
          </cell>
          <cell r="G399">
            <v>1.4833373232565996</v>
          </cell>
          <cell r="H399">
            <v>1.0871526374288929</v>
          </cell>
          <cell r="I399">
            <v>1.0408431886608724</v>
          </cell>
          <cell r="J399">
            <v>1.0348202470578314</v>
          </cell>
          <cell r="K399">
            <v>0.98332949944689763</v>
          </cell>
          <cell r="L399">
            <v>0.9722987916536544</v>
          </cell>
          <cell r="M399">
            <v>0.92868650436046341</v>
          </cell>
          <cell r="N399">
            <v>0.92701041554584984</v>
          </cell>
          <cell r="O399">
            <v>0.7782482700430382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3.1118108827180677</v>
          </cell>
          <cell r="E400">
            <v>3.6352255082413767</v>
          </cell>
          <cell r="F400">
            <v>4.7513926323663354</v>
          </cell>
          <cell r="G400">
            <v>5.9570387946689314</v>
          </cell>
          <cell r="H400">
            <v>7.6990286299386037</v>
          </cell>
          <cell r="I400">
            <v>7.915799805072866</v>
          </cell>
          <cell r="J400">
            <v>8.2459551591146294</v>
          </cell>
          <cell r="K400">
            <v>8.2469104365248871</v>
          </cell>
          <cell r="L400">
            <v>10.267708691573871</v>
          </cell>
          <cell r="M400">
            <v>10.379553329595312</v>
          </cell>
          <cell r="N400">
            <v>9.1317950802220551</v>
          </cell>
          <cell r="O400">
            <v>10.274961352998673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5.9466102973993115E-3</v>
          </cell>
          <cell r="G401">
            <v>6.7991393565158091E-3</v>
          </cell>
          <cell r="H401">
            <v>0.50806348754930974</v>
          </cell>
          <cell r="I401">
            <v>1.3125439579638689</v>
          </cell>
          <cell r="J401">
            <v>1.7823087186425621</v>
          </cell>
          <cell r="K401">
            <v>2.9268247114315535</v>
          </cell>
          <cell r="L401">
            <v>3.1281590535061943</v>
          </cell>
          <cell r="M401">
            <v>3.2564023573740464</v>
          </cell>
          <cell r="N401">
            <v>4.2690297238043611</v>
          </cell>
          <cell r="O401">
            <v>4.5218298768425997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0.197171558361741</v>
          </cell>
          <cell r="G402">
            <v>0.22425231561841599</v>
          </cell>
          <cell r="H402">
            <v>16.299647723425</v>
          </cell>
          <cell r="I402">
            <v>40.989744866645701</v>
          </cell>
          <cell r="J402">
            <v>54.661344062773502</v>
          </cell>
          <cell r="K402">
            <v>88.179975280309705</v>
          </cell>
          <cell r="L402">
            <v>94.245817637686699</v>
          </cell>
          <cell r="M402">
            <v>98.109558202936</v>
          </cell>
          <cell r="N402">
            <v>128.61820321718301</v>
          </cell>
          <cell r="O402">
            <v>136.23461808435999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3.4959496163429241E-3</v>
          </cell>
          <cell r="G403">
            <v>3.9761048868513461E-3</v>
          </cell>
          <cell r="H403">
            <v>0.28900084616001692</v>
          </cell>
          <cell r="I403">
            <v>0.72676852600435682</v>
          </cell>
          <cell r="J403">
            <v>0.96917276707045241</v>
          </cell>
          <cell r="K403">
            <v>1.5634747390125818</v>
          </cell>
          <cell r="L403">
            <v>1.671025135419975</v>
          </cell>
          <cell r="M403">
            <v>1.7395311738109234</v>
          </cell>
          <cell r="N403">
            <v>2.2804645960493368</v>
          </cell>
          <cell r="O403">
            <v>2.4155074128432688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8.8980862838721804E-7</v>
          </cell>
          <cell r="F404">
            <v>4.8831793085481298E-4</v>
          </cell>
          <cell r="G404">
            <v>7.3978756962548297E-6</v>
          </cell>
          <cell r="H404">
            <v>3.3969365746137299E-2</v>
          </cell>
          <cell r="I404">
            <v>5.5231561744998901E-2</v>
          </cell>
          <cell r="J404">
            <v>3.26179705932279E-2</v>
          </cell>
          <cell r="K404">
            <v>0.11087941300915299</v>
          </cell>
          <cell r="L404">
            <v>6.4228375324213494E-2</v>
          </cell>
          <cell r="M404">
            <v>4.5644403126914701E-2</v>
          </cell>
          <cell r="N404">
            <v>0.18009935299475499</v>
          </cell>
          <cell r="O404">
            <v>8.0741862819237203E-2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3.6320137712148632E-7</v>
          </cell>
          <cell r="F405">
            <v>4.8868374482859741E-4</v>
          </cell>
          <cell r="G405">
            <v>4.9608345782733933E-4</v>
          </cell>
          <cell r="H405">
            <v>3.4464531353696988E-2</v>
          </cell>
          <cell r="I405">
            <v>8.9308507122473707E-2</v>
          </cell>
          <cell r="J405">
            <v>0.12181828933220951</v>
          </cell>
          <cell r="K405">
            <v>0.19872772517703785</v>
          </cell>
          <cell r="L405">
            <v>0.21188949684963795</v>
          </cell>
          <cell r="M405">
            <v>0.2207508099031929</v>
          </cell>
          <cell r="N405">
            <v>0.2892483361767556</v>
          </cell>
          <cell r="O405">
            <v>0.30648436771321041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6.204054558742361E-5</v>
          </cell>
          <cell r="E406">
            <v>5.1248109668997348E-5</v>
          </cell>
          <cell r="F406">
            <v>1.0243328074773256E-2</v>
          </cell>
          <cell r="G406">
            <v>2.8118132298195101E-2</v>
          </cell>
          <cell r="H406">
            <v>3.1582359393078498E-2</v>
          </cell>
          <cell r="I406">
            <v>0.2627410867924943</v>
          </cell>
          <cell r="J406">
            <v>0.15403879581848681</v>
          </cell>
          <cell r="K406">
            <v>0.20458332889986197</v>
          </cell>
          <cell r="L406">
            <v>0.22906085133731663</v>
          </cell>
          <cell r="M406">
            <v>0.45940347090439826</v>
          </cell>
          <cell r="N406">
            <v>0.35274099609069176</v>
          </cell>
          <cell r="O406">
            <v>0.57101868994804506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5.1251540881394938E-5</v>
          </cell>
          <cell r="E407">
            <v>5.078025449885405E-5</v>
          </cell>
          <cell r="F407">
            <v>1.3254694860641857E-2</v>
          </cell>
          <cell r="G407">
            <v>3.5187904178035495E-2</v>
          </cell>
          <cell r="H407">
            <v>3.8321900125030325E-2</v>
          </cell>
          <cell r="I407">
            <v>0.30914675677047609</v>
          </cell>
          <cell r="J407">
            <v>0.17609173785129237</v>
          </cell>
          <cell r="K407">
            <v>0.22735894197595324</v>
          </cell>
          <cell r="L407">
            <v>0.25456465746359591</v>
          </cell>
          <cell r="M407">
            <v>0.51049865295360097</v>
          </cell>
          <cell r="N407">
            <v>0.39199411839204673</v>
          </cell>
          <cell r="O407">
            <v>0.63452812360203936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2.7402162855965299E-2</v>
          </cell>
          <cell r="E408">
            <v>7.4025070696949302E-2</v>
          </cell>
          <cell r="F408">
            <v>1.13348967731958E-4</v>
          </cell>
          <cell r="G408">
            <v>1.10681914194599E-4</v>
          </cell>
          <cell r="H408">
            <v>5.66999889679866E-2</v>
          </cell>
          <cell r="I408">
            <v>5.2185729138854497E-2</v>
          </cell>
          <cell r="J408">
            <v>8.6301745796069397E-3</v>
          </cell>
          <cell r="K408">
            <v>6.6289166207456299E-2</v>
          </cell>
          <cell r="L408">
            <v>5.4595539175108801E-2</v>
          </cell>
          <cell r="M408">
            <v>2.59971397953918E-2</v>
          </cell>
          <cell r="N408">
            <v>8.3852055291573996E-2</v>
          </cell>
          <cell r="O408">
            <v>5.7333469412909899E-2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2.7402162855965299E-2</v>
          </cell>
          <cell r="E409">
            <v>0.10132368703700408</v>
          </cell>
          <cell r="F409">
            <v>0.10131797626369909</v>
          </cell>
          <cell r="G409">
            <v>0.10132315823318193</v>
          </cell>
          <cell r="H409">
            <v>0.10156999689366771</v>
          </cell>
          <cell r="I409">
            <v>0.10888855766136543</v>
          </cell>
          <cell r="J409">
            <v>0.11733285146613219</v>
          </cell>
          <cell r="K409">
            <v>0.12670411482802124</v>
          </cell>
          <cell r="L409">
            <v>0.13577518902015381</v>
          </cell>
          <cell r="M409">
            <v>0.14608752457286212</v>
          </cell>
          <cell r="N409">
            <v>0.157922495625474</v>
          </cell>
          <cell r="O409">
            <v>0.16642885253786119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1928.7110376181599</v>
          </cell>
          <cell r="E410">
            <v>1532.03554614164</v>
          </cell>
          <cell r="F410">
            <v>1481.6057502487599</v>
          </cell>
          <cell r="G410">
            <v>1583.28143405483</v>
          </cell>
          <cell r="H410">
            <v>1341.2075055191999</v>
          </cell>
          <cell r="I410">
            <v>1190.36238923932</v>
          </cell>
          <cell r="J410">
            <v>1143.3647143256401</v>
          </cell>
          <cell r="K410">
            <v>1094.30959255281</v>
          </cell>
          <cell r="L410">
            <v>1047.9848436653699</v>
          </cell>
          <cell r="M410">
            <v>900.22088300227495</v>
          </cell>
          <cell r="N410">
            <v>846.10304133171906</v>
          </cell>
          <cell r="O410">
            <v>368.54582463584802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23.443739998185457</v>
          </cell>
          <cell r="E411">
            <v>18.622096473340811</v>
          </cell>
          <cell r="F411">
            <v>18.009115575728419</v>
          </cell>
          <cell r="G411">
            <v>19.244997078346223</v>
          </cell>
          <cell r="H411">
            <v>16.302556178574623</v>
          </cell>
          <cell r="I411">
            <v>14.469013663865564</v>
          </cell>
          <cell r="J411">
            <v>13.897750654681847</v>
          </cell>
          <cell r="K411">
            <v>13.301479104412897</v>
          </cell>
          <cell r="L411">
            <v>12.738395600862443</v>
          </cell>
          <cell r="M411">
            <v>10.942304943774834</v>
          </cell>
          <cell r="N411">
            <v>10.284495357661671</v>
          </cell>
          <cell r="O411">
            <v>4.4797236712294968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26.169756277044211</v>
          </cell>
          <cell r="E412">
            <v>20.787456528380442</v>
          </cell>
          <cell r="F412">
            <v>20.103198782208466</v>
          </cell>
          <cell r="G412">
            <v>21.482787436293417</v>
          </cell>
          <cell r="H412">
            <v>18.198202245850744</v>
          </cell>
          <cell r="I412">
            <v>16.151457113152247</v>
          </cell>
          <cell r="J412">
            <v>15.513768172668092</v>
          </cell>
          <cell r="K412">
            <v>14.848162721205087</v>
          </cell>
          <cell r="L412">
            <v>14.219604391660384</v>
          </cell>
          <cell r="M412">
            <v>12.214665983748647</v>
          </cell>
          <cell r="N412">
            <v>11.480366910878136</v>
          </cell>
          <cell r="O412">
            <v>5.0006217725352506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4.3330806380762799E-7</v>
          </cell>
          <cell r="F413">
            <v>5.0429757700689695E-7</v>
          </cell>
          <cell r="G413">
            <v>1.1635703559838001E-6</v>
          </cell>
          <cell r="H413">
            <v>0.72450002594058105</v>
          </cell>
          <cell r="I413">
            <v>0.298919869510131</v>
          </cell>
          <cell r="J413">
            <v>3.9430718146605798E-6</v>
          </cell>
          <cell r="K413">
            <v>0.64084577074812399</v>
          </cell>
          <cell r="L413">
            <v>0.214439091101776</v>
          </cell>
          <cell r="M413">
            <v>7.7463190724741102E-6</v>
          </cell>
          <cell r="N413">
            <v>0.46767461672722999</v>
          </cell>
          <cell r="O413">
            <v>5.7825726802899202E-6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1.6558695330904964</v>
          </cell>
          <cell r="F414">
            <v>1.6558648271132339</v>
          </cell>
          <cell r="G414">
            <v>1.6558584570837986</v>
          </cell>
          <cell r="H414">
            <v>1.1539215073994078</v>
          </cell>
          <cell r="I414">
            <v>1.023419696369128</v>
          </cell>
          <cell r="J414">
            <v>1.0232742367250813</v>
          </cell>
          <cell r="K414">
            <v>0.93976613287939481</v>
          </cell>
          <cell r="L414">
            <v>0.90121572754752854</v>
          </cell>
          <cell r="M414">
            <v>0.85528178334066218</v>
          </cell>
          <cell r="N414">
            <v>0.72764426098228896</v>
          </cell>
          <cell r="O414">
            <v>0.46768221988293324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3.9353905168241117E-3</v>
          </cell>
          <cell r="G415">
            <v>4.0837045964308106E-3</v>
          </cell>
          <cell r="H415">
            <v>4.921753404835983E-2</v>
          </cell>
          <cell r="I415">
            <v>5.6739265555834563E-2</v>
          </cell>
          <cell r="J415">
            <v>5.6770373206007856E-2</v>
          </cell>
          <cell r="K415">
            <v>1.749296620889855</v>
          </cell>
          <cell r="L415">
            <v>1.7494323041891111</v>
          </cell>
          <cell r="M415">
            <v>1.7494676239103768</v>
          </cell>
          <cell r="N415">
            <v>5.4103957215242744</v>
          </cell>
          <cell r="O415">
            <v>5.4105266936502705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0.11097801257444</v>
          </cell>
          <cell r="G416">
            <v>0.110731220787835</v>
          </cell>
          <cell r="H416">
            <v>1.29110182340813</v>
          </cell>
          <cell r="I416">
            <v>1.44148404385093</v>
          </cell>
          <cell r="J416">
            <v>1.40431975825388</v>
          </cell>
          <cell r="K416">
            <v>42.162533939396504</v>
          </cell>
          <cell r="L416">
            <v>42.165804254814503</v>
          </cell>
          <cell r="M416">
            <v>42.166655550660401</v>
          </cell>
          <cell r="N416">
            <v>130.40440969827699</v>
          </cell>
          <cell r="O416">
            <v>130.40756646233999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3.9353905168241117E-3</v>
          </cell>
          <cell r="G417">
            <v>4.0837045964308106E-3</v>
          </cell>
          <cell r="H417">
            <v>4.921753404835983E-2</v>
          </cell>
          <cell r="I417">
            <v>5.6739265555834563E-2</v>
          </cell>
          <cell r="J417">
            <v>5.6770373206007856E-2</v>
          </cell>
          <cell r="K417">
            <v>1.749296620889855</v>
          </cell>
          <cell r="L417">
            <v>1.7494323041891111</v>
          </cell>
          <cell r="M417">
            <v>1.7494676239103768</v>
          </cell>
          <cell r="N417">
            <v>5.4103957215242744</v>
          </cell>
          <cell r="O417">
            <v>5.4105266936502705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1.9676952584120567E-3</v>
          </cell>
          <cell r="G418">
            <v>1.9633195175148125E-3</v>
          </cell>
          <cell r="H418">
            <v>2.2891876301562673E-2</v>
          </cell>
          <cell r="I418">
            <v>2.5558227727853395E-2</v>
          </cell>
          <cell r="J418">
            <v>2.4899286493863061E-2</v>
          </cell>
          <cell r="K418">
            <v>0.7475626584999383</v>
          </cell>
          <cell r="L418">
            <v>0.74762064281585849</v>
          </cell>
          <cell r="M418">
            <v>0.74763573671383621</v>
          </cell>
          <cell r="N418">
            <v>2.3121349237283226</v>
          </cell>
          <cell r="O418">
            <v>2.3121908947223404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4.4711494390937602E-7</v>
          </cell>
          <cell r="F419">
            <v>3.5744810492162099E-4</v>
          </cell>
          <cell r="G419">
            <v>1.0533562509219501E-6</v>
          </cell>
          <cell r="H419">
            <v>3.6646564183635301E-3</v>
          </cell>
          <cell r="I419">
            <v>8.8652507652986002E-4</v>
          </cell>
          <cell r="J419">
            <v>7.4781966520823297E-5</v>
          </cell>
          <cell r="K419">
            <v>0.140465686546354</v>
          </cell>
          <cell r="L419">
            <v>7.5031377557266497E-4</v>
          </cell>
          <cell r="M419">
            <v>2.1742556303682299E-4</v>
          </cell>
          <cell r="N419">
            <v>0.41204307198508</v>
          </cell>
          <cell r="O419">
            <v>2.50495409166148E-2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4.4711494390937602E-7</v>
          </cell>
          <cell r="F420">
            <v>3.5772701309987943E-4</v>
          </cell>
          <cell r="G420">
            <v>3.5868277065617709E-4</v>
          </cell>
          <cell r="H420">
            <v>4.0227903567365692E-3</v>
          </cell>
          <cell r="I420">
            <v>4.6262224014945851E-3</v>
          </cell>
          <cell r="J420">
            <v>4.6254983988033354E-3</v>
          </cell>
          <cell r="K420">
            <v>0.14142614177026883</v>
          </cell>
          <cell r="L420">
            <v>0.14141634660938604</v>
          </cell>
          <cell r="M420">
            <v>0.14143248285818585</v>
          </cell>
          <cell r="N420">
            <v>0.43765146138713373</v>
          </cell>
          <cell r="O420">
            <v>0.43730919485912123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3.9741562491277532E-5</v>
          </cell>
          <cell r="E421">
            <v>5.0002600356837404E-5</v>
          </cell>
          <cell r="F421">
            <v>1.596492570899347E-5</v>
          </cell>
          <cell r="G421">
            <v>2.5878314855986707E-3</v>
          </cell>
          <cell r="H421">
            <v>5.3950894319993292E-3</v>
          </cell>
          <cell r="I421">
            <v>5.2627123879398306E-3</v>
          </cell>
          <cell r="J421">
            <v>5.1067645730856993E-3</v>
          </cell>
          <cell r="K421">
            <v>7.5274532099349582E-3</v>
          </cell>
          <cell r="L421">
            <v>7.2174619418499883E-3</v>
          </cell>
          <cell r="M421">
            <v>9.544198050659718E-3</v>
          </cell>
          <cell r="N421">
            <v>1.0278263386903318E-2</v>
          </cell>
          <cell r="O421">
            <v>2.217981995080251E-2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2.5008231950514282E-5</v>
          </cell>
          <cell r="E422">
            <v>8.0138023031369967E-5</v>
          </cell>
          <cell r="F422">
            <v>4.7004202590757801E-5</v>
          </cell>
          <cell r="G422">
            <v>2.4130323728843901E-4</v>
          </cell>
          <cell r="H422">
            <v>8.6152298319195421E-5</v>
          </cell>
          <cell r="I422">
            <v>3.6306791587221266E-4</v>
          </cell>
          <cell r="J422">
            <v>7.9114805360781565E-5</v>
          </cell>
          <cell r="K422">
            <v>9.0510190431343875E-4</v>
          </cell>
          <cell r="L422">
            <v>8.3555954176899299E-4</v>
          </cell>
          <cell r="M422">
            <v>1.56215803506927E-4</v>
          </cell>
          <cell r="N422">
            <v>1.2407743156088312E-3</v>
          </cell>
          <cell r="O422">
            <v>3.5417436691789766E-4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E423">
            <v>2.1827649269448188E-6</v>
          </cell>
          <cell r="F423">
            <v>4.266506282480766E-6</v>
          </cell>
          <cell r="G423">
            <v>8.9618483232501102E-7</v>
          </cell>
          <cell r="H423">
            <v>5.0480433988170385E-6</v>
          </cell>
          <cell r="I423">
            <v>7.1381775772714266E-6</v>
          </cell>
          <cell r="J423">
            <v>8.6293980933483894E-6</v>
          </cell>
          <cell r="K423">
            <v>1.6694957141834221E-5</v>
          </cell>
          <cell r="L423">
            <v>1.7710319062527743E-5</v>
          </cell>
          <cell r="M423">
            <v>2.4922417349017649E-5</v>
          </cell>
          <cell r="N423">
            <v>3.1873515493103639E-5</v>
          </cell>
          <cell r="O423">
            <v>6.8923514009413013E-5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6.4749794441791851E-5</v>
          </cell>
          <cell r="E424">
            <v>1.323233883151522E-4</v>
          </cell>
          <cell r="F424">
            <v>6.7235634582232034E-5</v>
          </cell>
          <cell r="G424">
            <v>2.8311448196989379E-3</v>
          </cell>
          <cell r="H424">
            <v>5.486891521133983E-3</v>
          </cell>
          <cell r="I424">
            <v>5.6334625064180426E-3</v>
          </cell>
          <cell r="J424">
            <v>5.1947254202472258E-3</v>
          </cell>
          <cell r="K424">
            <v>8.449250071390229E-3</v>
          </cell>
          <cell r="L424">
            <v>8.0707318026815057E-3</v>
          </cell>
          <cell r="M424">
            <v>9.7253362715156548E-3</v>
          </cell>
          <cell r="N424">
            <v>1.1550911218005252E-2</v>
          </cell>
          <cell r="O424">
            <v>2.2602917831729828E-2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F425">
            <v>1.22788652429713E-8</v>
          </cell>
          <cell r="G425">
            <v>1.35779439090183E-8</v>
          </cell>
          <cell r="H425">
            <v>2.1149421192060001E-8</v>
          </cell>
          <cell r="I425">
            <v>2.6780151851381099E-8</v>
          </cell>
          <cell r="J425">
            <v>2.97768727832453E-8</v>
          </cell>
          <cell r="K425">
            <v>3.4148331447481397E-8</v>
          </cell>
          <cell r="L425">
            <v>3.07548670615895E-8</v>
          </cell>
          <cell r="M425">
            <v>4.20579302784295E-8</v>
          </cell>
          <cell r="N425">
            <v>2.0109655285902801E-8</v>
          </cell>
          <cell r="O425">
            <v>5.7400819588526702E-8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F426">
            <v>-4.9635195312600037E-10</v>
          </cell>
          <cell r="G426">
            <v>-1.2712493615190007E-9</v>
          </cell>
          <cell r="H426">
            <v>-1.4843560557230599E-8</v>
          </cell>
          <cell r="I426">
            <v>1.0819985111870989E-9</v>
          </cell>
          <cell r="J426">
            <v>1.9457538686870008E-9</v>
          </cell>
          <cell r="K426">
            <v>-2.3148361198617979E-8</v>
          </cell>
          <cell r="L426">
            <v>3.0982122696540178E-9</v>
          </cell>
          <cell r="M426">
            <v>-3.2365316967640983E-8</v>
          </cell>
          <cell r="N426">
            <v>9.9564884009460201E-9</v>
          </cell>
          <cell r="O426">
            <v>1.61918238798741E-7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6.7681902794590562E-2</v>
          </cell>
          <cell r="E427">
            <v>8.5501220962009794E-2</v>
          </cell>
          <cell r="F427">
            <v>8.5528701879986957E-2</v>
          </cell>
          <cell r="G427">
            <v>8.5526854022671864E-2</v>
          </cell>
          <cell r="H427">
            <v>8.5528788648438853E-2</v>
          </cell>
          <cell r="I427">
            <v>8.5530277421436082E-2</v>
          </cell>
          <cell r="J427">
            <v>8.5533030704464247E-2</v>
          </cell>
          <cell r="K427">
            <v>8.5535163191329186E-2</v>
          </cell>
          <cell r="L427">
            <v>8.5534502491261821E-2</v>
          </cell>
          <cell r="M427">
            <v>8.5559906386649925E-2</v>
          </cell>
          <cell r="N427">
            <v>8.556728743397167E-2</v>
          </cell>
          <cell r="O427">
            <v>8.5669143960084876E-2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6.7681902794590562E-2</v>
          </cell>
          <cell r="E428">
            <v>8.5501220962009794E-2</v>
          </cell>
          <cell r="F428">
            <v>8.5528701879986957E-2</v>
          </cell>
          <cell r="G428">
            <v>8.5526854022671864E-2</v>
          </cell>
          <cell r="H428">
            <v>8.5528788648438853E-2</v>
          </cell>
          <cell r="I428">
            <v>8.5530277421436082E-2</v>
          </cell>
          <cell r="J428">
            <v>8.5533030704464247E-2</v>
          </cell>
          <cell r="K428">
            <v>8.5535163191329186E-2</v>
          </cell>
          <cell r="L428">
            <v>8.5534502491261821E-2</v>
          </cell>
          <cell r="M428">
            <v>8.5559906386649925E-2</v>
          </cell>
          <cell r="N428">
            <v>8.556728743397167E-2</v>
          </cell>
          <cell r="O428">
            <v>8.5669143960084876E-2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2.8712404232878199E-3</v>
          </cell>
          <cell r="F429">
            <v>1.17165331257495E-7</v>
          </cell>
          <cell r="G429">
            <v>1.8430262623365401E-7</v>
          </cell>
          <cell r="H429">
            <v>8.6722712630776799E-3</v>
          </cell>
          <cell r="I429">
            <v>4.0155782620181803E-3</v>
          </cell>
          <cell r="J429">
            <v>7.0349010384998699E-7</v>
          </cell>
          <cell r="K429">
            <v>8.6672357867969996E-3</v>
          </cell>
          <cell r="L429">
            <v>3.3975876423128701E-3</v>
          </cell>
          <cell r="M429">
            <v>1.4605293285950801E-3</v>
          </cell>
          <cell r="N429">
            <v>8.2069253756435808E-3</v>
          </cell>
          <cell r="O429">
            <v>9.90401635885939E-3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1.2692720401150801E-2</v>
          </cell>
          <cell r="F430">
            <v>1.2692837566482061E-2</v>
          </cell>
          <cell r="G430">
            <v>1.2693021869108291E-2</v>
          </cell>
          <cell r="H430">
            <v>1.2690683708076781E-2</v>
          </cell>
          <cell r="I430">
            <v>1.2688023369087101E-2</v>
          </cell>
          <cell r="J430">
            <v>1.2688553015199701E-2</v>
          </cell>
          <cell r="K430">
            <v>1.2683517538919E-2</v>
          </cell>
          <cell r="L430">
            <v>1.26824436850875E-2</v>
          </cell>
          <cell r="M430">
            <v>1.3525352757705E-2</v>
          </cell>
          <cell r="N430">
            <v>1.3523118021708601E-2</v>
          </cell>
          <cell r="O430">
            <v>1.95714710630981E-2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4.3215804587159873E-3</v>
          </cell>
          <cell r="G431">
            <v>4.3935802471672877E-3</v>
          </cell>
          <cell r="H431">
            <v>1.7445290739320926E-2</v>
          </cell>
          <cell r="I431">
            <v>4.862510041368745E-2</v>
          </cell>
          <cell r="J431">
            <v>5.0319112219422681E-2</v>
          </cell>
          <cell r="K431">
            <v>3.7266230127159891E-2</v>
          </cell>
          <cell r="L431">
            <v>7.9973872217848407E-2</v>
          </cell>
          <cell r="M431">
            <v>9.5953012723418524E-2</v>
          </cell>
          <cell r="N431">
            <v>7.3583232973409671E-2</v>
          </cell>
          <cell r="O431">
            <v>0.28284567781316983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0.12309956458160699</v>
          </cell>
          <cell r="G432">
            <v>0.12146957153933099</v>
          </cell>
          <cell r="H432">
            <v>0.46853066557033302</v>
          </cell>
          <cell r="I432">
            <v>1.26965539969073</v>
          </cell>
          <cell r="J432">
            <v>1.27837744557452</v>
          </cell>
          <cell r="K432">
            <v>0.92184885051395504</v>
          </cell>
          <cell r="L432">
            <v>1.97830104959941</v>
          </cell>
          <cell r="M432">
            <v>2.3735745252635101</v>
          </cell>
          <cell r="N432">
            <v>1.8202168156580301</v>
          </cell>
          <cell r="O432">
            <v>6.9967088722205197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4.3215804587159873E-3</v>
          </cell>
          <cell r="G433">
            <v>4.3935802471672877E-3</v>
          </cell>
          <cell r="H433">
            <v>1.7445290739320926E-2</v>
          </cell>
          <cell r="I433">
            <v>4.862510041368745E-2</v>
          </cell>
          <cell r="J433">
            <v>5.0319112219422681E-2</v>
          </cell>
          <cell r="K433">
            <v>3.7266230127159891E-2</v>
          </cell>
          <cell r="L433">
            <v>7.9973872217848407E-2</v>
          </cell>
          <cell r="M433">
            <v>9.5953012723418524E-2</v>
          </cell>
          <cell r="N433">
            <v>7.3583232973409671E-2</v>
          </cell>
          <cell r="O433">
            <v>0.28284567781316983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2.1826163932909025E-3</v>
          </cell>
          <cell r="G434">
            <v>2.153715807434948E-3</v>
          </cell>
          <cell r="H434">
            <v>8.3072813044385383E-3</v>
          </cell>
          <cell r="I434">
            <v>2.2511620561892348E-2</v>
          </cell>
          <cell r="J434">
            <v>2.2666266765505722E-2</v>
          </cell>
          <cell r="K434">
            <v>1.6344837775070134E-2</v>
          </cell>
          <cell r="L434">
            <v>3.5076259744670366E-2</v>
          </cell>
          <cell r="M434">
            <v>4.2084654703253746E-2</v>
          </cell>
          <cell r="N434">
            <v>3.2273347795355123E-2</v>
          </cell>
          <cell r="O434">
            <v>0.12405512184788135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1.0688461619917101E-6</v>
          </cell>
          <cell r="E435">
            <v>7.7554879951921695E-5</v>
          </cell>
          <cell r="F435">
            <v>2.7054902726275301E-4</v>
          </cell>
          <cell r="G435">
            <v>5.32151836107699E-6</v>
          </cell>
          <cell r="H435">
            <v>1.03842807139663E-3</v>
          </cell>
          <cell r="I435">
            <v>2.6600749955586799E-3</v>
          </cell>
          <cell r="J435">
            <v>1.8766717917985301E-4</v>
          </cell>
          <cell r="K435">
            <v>5.9499740459424299E-5</v>
          </cell>
          <cell r="L435">
            <v>5.5501513562314399E-3</v>
          </cell>
          <cell r="M435">
            <v>1.8024267944716399E-3</v>
          </cell>
          <cell r="N435">
            <v>8.63196660619881E-5</v>
          </cell>
          <cell r="O435">
            <v>1.9972320131964701E-2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1.0688461619917101E-6</v>
          </cell>
          <cell r="E436">
            <v>7.8260189477453732E-5</v>
          </cell>
          <cell r="F436">
            <v>3.4781019696780247E-4</v>
          </cell>
          <cell r="G436">
            <v>3.5359240228226713E-4</v>
          </cell>
          <cell r="H436">
            <v>1.3520489347376456E-3</v>
          </cell>
          <cell r="I436">
            <v>3.7575330899032675E-3</v>
          </cell>
          <cell r="J436">
            <v>3.8851981554062559E-3</v>
          </cell>
          <cell r="K436">
            <v>2.9046939722014928E-3</v>
          </cell>
          <cell r="L436">
            <v>6.1788736565600352E-3</v>
          </cell>
          <cell r="M436">
            <v>7.4091740160042484E-3</v>
          </cell>
          <cell r="N436">
            <v>5.6864419727036628E-3</v>
          </cell>
          <cell r="O436">
            <v>2.1858505659307321E-2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2.4480323288494739E-5</v>
          </cell>
          <cell r="E437">
            <v>6.1375572215112737E-5</v>
          </cell>
          <cell r="F437">
            <v>6.1074479640950323E-3</v>
          </cell>
          <cell r="G437">
            <v>4.2513875097380588E-3</v>
          </cell>
          <cell r="H437">
            <v>7.3796189579017194E-4</v>
          </cell>
          <cell r="I437">
            <v>3.3812783615427805E-2</v>
          </cell>
          <cell r="J437">
            <v>3.8250280448479221E-4</v>
          </cell>
          <cell r="K437">
            <v>4.7843511899004106E-2</v>
          </cell>
          <cell r="L437">
            <v>9.2203818703654697E-2</v>
          </cell>
          <cell r="M437">
            <v>4.9923635430554596E-4</v>
          </cell>
          <cell r="N437">
            <v>8.2761387239072517E-2</v>
          </cell>
          <cell r="O437">
            <v>2.4638817419698117E-4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1.4849063510597951E-5</v>
          </cell>
          <cell r="G438">
            <v>5.2640404980330922E-4</v>
          </cell>
          <cell r="H438">
            <v>8.1714380040865677E-4</v>
          </cell>
          <cell r="I438">
            <v>1.4461495350607491E-3</v>
          </cell>
          <cell r="J438">
            <v>2.0877034459422985E-3</v>
          </cell>
          <cell r="K438">
            <v>2.1452710724620605E-3</v>
          </cell>
          <cell r="L438">
            <v>9.4027022307077897E-4</v>
          </cell>
          <cell r="M438">
            <v>2.9208056407833334E-3</v>
          </cell>
          <cell r="N438">
            <v>1.6111733317408308E-3</v>
          </cell>
          <cell r="O438">
            <v>4.4244426228186171E-4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4.540901064990061E-5</v>
          </cell>
          <cell r="E439">
            <v>2.8838977070065239E-3</v>
          </cell>
          <cell r="F439">
            <v>4.1309293874555862E-2</v>
          </cell>
          <cell r="G439">
            <v>0.75313557124506969</v>
          </cell>
          <cell r="H439">
            <v>0.77127482176959661</v>
          </cell>
          <cell r="I439">
            <v>0.77710852888330795</v>
          </cell>
          <cell r="J439">
            <v>0.79944712025843623</v>
          </cell>
          <cell r="K439">
            <v>0.78515742493203722</v>
          </cell>
          <cell r="L439">
            <v>0.75827566418474379</v>
          </cell>
          <cell r="M439">
            <v>0.82802624510026945</v>
          </cell>
          <cell r="N439">
            <v>0.50117795362977546</v>
          </cell>
          <cell r="O439">
            <v>0.13484063884633568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6.9889333938395349E-5</v>
          </cell>
          <cell r="E440">
            <v>2.9459295668774975E-3</v>
          </cell>
          <cell r="F440">
            <v>4.7431957590890993E-2</v>
          </cell>
          <cell r="G440">
            <v>0.75791336280461041</v>
          </cell>
          <cell r="H440">
            <v>0.77282992746579571</v>
          </cell>
          <cell r="I440">
            <v>0.81236746203379639</v>
          </cell>
          <cell r="J440">
            <v>0.80191732650886338</v>
          </cell>
          <cell r="K440">
            <v>0.83514620790350325</v>
          </cell>
          <cell r="L440">
            <v>0.85141975311147011</v>
          </cell>
          <cell r="M440">
            <v>0.83144628709535806</v>
          </cell>
          <cell r="N440">
            <v>0.5855505142005889</v>
          </cell>
          <cell r="O440">
            <v>0.13552947128281451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0.5284207923721862</v>
          </cell>
          <cell r="F441">
            <v>1.9923711114206086</v>
          </cell>
          <cell r="G441">
            <v>3.373812688380573</v>
          </cell>
          <cell r="H441">
            <v>3.3738341228742241</v>
          </cell>
          <cell r="I441">
            <v>3.3738544842331213</v>
          </cell>
          <cell r="J441">
            <v>3.3739007628420565</v>
          </cell>
          <cell r="K441">
            <v>3.373961700046531</v>
          </cell>
          <cell r="L441">
            <v>3.373971044889946</v>
          </cell>
          <cell r="M441">
            <v>3.3740426460991597</v>
          </cell>
          <cell r="N441">
            <v>3.3741904687085515</v>
          </cell>
          <cell r="O441">
            <v>3.3744138773379322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0.16242442388489348</v>
          </cell>
          <cell r="F442">
            <v>0.5977113334261821</v>
          </cell>
          <cell r="G442">
            <v>0.97321519857131822</v>
          </cell>
          <cell r="H442">
            <v>0.94153510405792262</v>
          </cell>
          <cell r="I442">
            <v>0.91185256330624953</v>
          </cell>
          <cell r="J442">
            <v>0.88786862180054182</v>
          </cell>
          <cell r="K442">
            <v>0.86511838462731616</v>
          </cell>
          <cell r="L442">
            <v>0.86512078074101262</v>
          </cell>
          <cell r="M442">
            <v>0.86513914002542613</v>
          </cell>
          <cell r="N442">
            <v>0.8651770432586019</v>
          </cell>
          <cell r="O442">
            <v>0.86523432752254592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0.5284207923721862</v>
          </cell>
          <cell r="F443">
            <v>1.9923711114206086</v>
          </cell>
          <cell r="G443">
            <v>3.373812688380573</v>
          </cell>
          <cell r="H443">
            <v>3.3738341228742241</v>
          </cell>
          <cell r="I443">
            <v>3.3738544842331213</v>
          </cell>
          <cell r="J443">
            <v>3.3739007628420565</v>
          </cell>
          <cell r="K443">
            <v>3.373961700046531</v>
          </cell>
          <cell r="L443">
            <v>3.373971044889946</v>
          </cell>
          <cell r="M443">
            <v>3.3740426460991597</v>
          </cell>
          <cell r="N443">
            <v>3.3741904687085515</v>
          </cell>
          <cell r="O443">
            <v>3.3744138773379322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4.1168475201169098E-2</v>
          </cell>
          <cell r="F444">
            <v>0.113724286165683</v>
          </cell>
          <cell r="G444">
            <v>0.109483503338141</v>
          </cell>
          <cell r="H444">
            <v>1.8978001787299099E-2</v>
          </cell>
          <cell r="I444">
            <v>0.130458297127691</v>
          </cell>
          <cell r="J444">
            <v>0.112536507389619</v>
          </cell>
          <cell r="K444">
            <v>1.91696415834458E-2</v>
          </cell>
          <cell r="L444">
            <v>0.12520374626875599</v>
          </cell>
          <cell r="M444">
            <v>0.117826369923048</v>
          </cell>
          <cell r="N444">
            <v>5.53479743879631E-2</v>
          </cell>
          <cell r="O444">
            <v>8.9055604055256907E-2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4.1168475201169098E-2</v>
          </cell>
          <cell r="F445">
            <v>0.15489241185508634</v>
          </cell>
          <cell r="G445">
            <v>0.26437503325544454</v>
          </cell>
          <cell r="H445">
            <v>0.26327611989720012</v>
          </cell>
          <cell r="I445">
            <v>0.26197089647587052</v>
          </cell>
          <cell r="J445">
            <v>0.26197164253264843</v>
          </cell>
          <cell r="K445">
            <v>0.26216245415154976</v>
          </cell>
          <cell r="L445">
            <v>0.26204297195623494</v>
          </cell>
          <cell r="M445">
            <v>0.26219836794955592</v>
          </cell>
          <cell r="N445">
            <v>0.26208007927295113</v>
          </cell>
          <cell r="O445">
            <v>0.26222853174808453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1.8703861533179642E-3</v>
          </cell>
          <cell r="H446">
            <v>7.5764307077897039E-3</v>
          </cell>
          <cell r="I446">
            <v>1.1050499441424824E-2</v>
          </cell>
          <cell r="J446">
            <v>1.1226456249966333E-2</v>
          </cell>
          <cell r="K446">
            <v>1.4610285803672969E-2</v>
          </cell>
          <cell r="L446">
            <v>9.0925988655898501E-3</v>
          </cell>
          <cell r="M446">
            <v>2.247586929246324E-2</v>
          </cell>
          <cell r="N446">
            <v>1.9499117991220508E-2</v>
          </cell>
          <cell r="O446">
            <v>7.9169505824297298E-2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1.8703861533179642E-3</v>
          </cell>
          <cell r="H447">
            <v>7.5764307077897039E-3</v>
          </cell>
          <cell r="I447">
            <v>1.1050499441424824E-2</v>
          </cell>
          <cell r="J447">
            <v>1.1226456249966333E-2</v>
          </cell>
          <cell r="K447">
            <v>1.4610285803672969E-2</v>
          </cell>
          <cell r="L447">
            <v>9.0925988655898501E-3</v>
          </cell>
          <cell r="M447">
            <v>2.247586929246324E-2</v>
          </cell>
          <cell r="N447">
            <v>1.9499117991220508E-2</v>
          </cell>
          <cell r="O447">
            <v>7.9169505824297298E-2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3.3360649030898402E-4</v>
          </cell>
          <cell r="H448">
            <v>5.6349053861886103E-4</v>
          </cell>
          <cell r="I448">
            <v>7.9256976463343602E-4</v>
          </cell>
          <cell r="J448">
            <v>8.8978504071749896E-4</v>
          </cell>
          <cell r="K448">
            <v>1.46406994076019E-4</v>
          </cell>
          <cell r="L448">
            <v>3.6478489007572297E-4</v>
          </cell>
          <cell r="M448">
            <v>1.0314420654227001E-3</v>
          </cell>
          <cell r="N448">
            <v>1.0117457265007501E-3</v>
          </cell>
          <cell r="O448">
            <v>3.9906696106559699E-3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3.3360649030898402E-4</v>
          </cell>
          <cell r="H449">
            <v>8.1675862254136904E-4</v>
          </cell>
          <cell r="I449">
            <v>9.1090105225987805E-4</v>
          </cell>
          <cell r="J449">
            <v>8.8978504071749896E-4</v>
          </cell>
          <cell r="K449">
            <v>1.0361920347935201E-3</v>
          </cell>
          <cell r="L449">
            <v>5.4594736968594101E-4</v>
          </cell>
          <cell r="M449">
            <v>1.3083802331057999E-3</v>
          </cell>
          <cell r="N449">
            <v>1.19443672886079E-3</v>
          </cell>
          <cell r="O449">
            <v>5.0024153371567197E-3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2.0598797188139647E-6</v>
          </cell>
          <cell r="E450">
            <v>0.84288886180128031</v>
          </cell>
          <cell r="F450">
            <v>0.75126887571128442</v>
          </cell>
          <cell r="G450">
            <v>0.78797223896955404</v>
          </cell>
          <cell r="H450">
            <v>0.3419081815523245</v>
          </cell>
          <cell r="I450">
            <v>0.3820779386090814</v>
          </cell>
          <cell r="J450">
            <v>0.36019012879333145</v>
          </cell>
          <cell r="K450">
            <v>0.23224113176507721</v>
          </cell>
          <cell r="L450">
            <v>6.5614871001327138E-2</v>
          </cell>
          <cell r="M450">
            <v>5.6356622726015569E-2</v>
          </cell>
          <cell r="N450">
            <v>5.6982332929071677E-2</v>
          </cell>
          <cell r="O450">
            <v>4.4281173450922771E-2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4.4458621728451513E-6</v>
          </cell>
          <cell r="E451">
            <v>0.84291580272011324</v>
          </cell>
          <cell r="F451">
            <v>0.75129532430380763</v>
          </cell>
          <cell r="G451">
            <v>0.78799728774846267</v>
          </cell>
          <cell r="H451">
            <v>0.34192091749328241</v>
          </cell>
          <cell r="I451">
            <v>0.38209839647104976</v>
          </cell>
          <cell r="J451">
            <v>0.36021032184013191</v>
          </cell>
          <cell r="K451">
            <v>0.23225672882843326</v>
          </cell>
          <cell r="L451">
            <v>6.562058888799524E-2</v>
          </cell>
          <cell r="M451">
            <v>5.6366458401105435E-2</v>
          </cell>
          <cell r="N451">
            <v>5.6989253010101708E-2</v>
          </cell>
          <cell r="O451">
            <v>4.4291326120656851E-2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1.9081375805692701E-2</v>
          </cell>
          <cell r="E452">
            <v>5.7897930929299402E-2</v>
          </cell>
          <cell r="F452">
            <v>1.07661589306184E-4</v>
          </cell>
          <cell r="G452">
            <v>1.16766990491987E-4</v>
          </cell>
          <cell r="H452">
            <v>1.3146792573348199E-3</v>
          </cell>
          <cell r="I452">
            <v>3.55782759458095E-2</v>
          </cell>
          <cell r="J452">
            <v>2.5554693361697398E-4</v>
          </cell>
          <cell r="K452">
            <v>6.6257726182963005E-4</v>
          </cell>
          <cell r="L452">
            <v>2.9228440368344001E-3</v>
          </cell>
          <cell r="M452">
            <v>3.2970037406809399E-3</v>
          </cell>
          <cell r="N452">
            <v>1.37201397125168E-3</v>
          </cell>
          <cell r="O452">
            <v>1.38802524795726E-3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1.9081375805692701E-2</v>
          </cell>
          <cell r="E453">
            <v>7.6894987653224417E-2</v>
          </cell>
          <cell r="F453">
            <v>7.6896352245597516E-2</v>
          </cell>
          <cell r="G453">
            <v>7.689813760122155E-2</v>
          </cell>
          <cell r="H453">
            <v>3.5702166670939117E-2</v>
          </cell>
          <cell r="I453">
            <v>3.6913202709609148E-2</v>
          </cell>
          <cell r="J453">
            <v>3.6912173724082828E-2</v>
          </cell>
          <cell r="K453">
            <v>2.4324087295746304E-2</v>
          </cell>
          <cell r="L453">
            <v>6.8693991860441306E-3</v>
          </cell>
          <cell r="M453">
            <v>6.3821543970483743E-3</v>
          </cell>
          <cell r="N453">
            <v>6.2213000987427361E-3</v>
          </cell>
          <cell r="O453">
            <v>5.3976555974535627E-3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9.5179148871696023E-3</v>
          </cell>
          <cell r="H454">
            <v>1.0123462837383213E-2</v>
          </cell>
          <cell r="I454">
            <v>8.1127595902276434E-3</v>
          </cell>
          <cell r="J454">
            <v>7.4714535765647259E-3</v>
          </cell>
          <cell r="K454">
            <v>1.9586619157524826E-2</v>
          </cell>
          <cell r="L454">
            <v>1.9930039281379902E-2</v>
          </cell>
          <cell r="M454">
            <v>1.9443403846332172E-2</v>
          </cell>
          <cell r="N454">
            <v>1.8489463680538561E-2</v>
          </cell>
          <cell r="O454">
            <v>3.0606960742124125E-2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9.6140554415854573E-3</v>
          </cell>
          <cell r="H455">
            <v>1.0225720037760816E-2</v>
          </cell>
          <cell r="I455">
            <v>8.1947066567956018E-3</v>
          </cell>
          <cell r="J455">
            <v>7.5469228046108425E-3</v>
          </cell>
          <cell r="K455">
            <v>1.9784463795479625E-2</v>
          </cell>
          <cell r="L455">
            <v>2.0131352809474638E-2</v>
          </cell>
          <cell r="M455">
            <v>1.9639801864981991E-2</v>
          </cell>
          <cell r="N455">
            <v>1.8676225939937952E-2</v>
          </cell>
          <cell r="O455">
            <v>3.0916121961741511E-2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9.5179148871696023E-3</v>
          </cell>
          <cell r="H456">
            <v>1.0123462837383213E-2</v>
          </cell>
          <cell r="I456">
            <v>8.1127595902276434E-3</v>
          </cell>
          <cell r="J456">
            <v>7.4714535765647259E-3</v>
          </cell>
          <cell r="K456">
            <v>1.9586619157524826E-2</v>
          </cell>
          <cell r="L456">
            <v>1.9930039281379902E-2</v>
          </cell>
          <cell r="M456">
            <v>1.9443403846332172E-2</v>
          </cell>
          <cell r="N456">
            <v>1.8489463680538561E-2</v>
          </cell>
          <cell r="O456">
            <v>3.0606960742124125E-2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8.8935720258569303E-4</v>
          </cell>
          <cell r="H457">
            <v>7.9690331271559101E-4</v>
          </cell>
          <cell r="I457">
            <v>7.0938901344335802E-4</v>
          </cell>
          <cell r="J457">
            <v>6.0457507610729895E-4</v>
          </cell>
          <cell r="K457">
            <v>1.92234372012935E-3</v>
          </cell>
          <cell r="L457">
            <v>1.50152054854498E-3</v>
          </cell>
          <cell r="M457">
            <v>1.52574270277043E-3</v>
          </cell>
          <cell r="N457">
            <v>1.46806191616993E-3</v>
          </cell>
          <cell r="O457">
            <v>2.75517615573099E-3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8.8935720258569303E-4</v>
          </cell>
          <cell r="H458">
            <v>1.0503315469036711E-3</v>
          </cell>
          <cell r="I458">
            <v>9.5052473852811009E-4</v>
          </cell>
          <cell r="J458">
            <v>9.1662544284102005E-4</v>
          </cell>
          <cell r="K458">
            <v>2.3412793932821759E-3</v>
          </cell>
          <cell r="L458">
            <v>2.2287140209637304E-3</v>
          </cell>
          <cell r="M458">
            <v>2.3083853273113703E-3</v>
          </cell>
          <cell r="N458">
            <v>2.2151910159858294E-3</v>
          </cell>
          <cell r="O458">
            <v>3.6603071100994402E-3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76.973110072846765</v>
          </cell>
          <cell r="H459">
            <v>77.462434178702125</v>
          </cell>
          <cell r="I459">
            <v>77.661538578792488</v>
          </cell>
          <cell r="J459">
            <v>77.719365815060243</v>
          </cell>
          <cell r="K459">
            <v>77.777193051328268</v>
          </cell>
          <cell r="L459">
            <v>77.125504130101447</v>
          </cell>
          <cell r="M459">
            <v>79.045893170031718</v>
          </cell>
          <cell r="N459">
            <v>76.308739666594519</v>
          </cell>
          <cell r="O459">
            <v>75.676382507118007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6.9205244890806109E-2</v>
          </cell>
          <cell r="G460">
            <v>0.19466978833958187</v>
          </cell>
          <cell r="H460">
            <v>0.22998729676625557</v>
          </cell>
          <cell r="I460">
            <v>0.24407526422338016</v>
          </cell>
          <cell r="J460">
            <v>0.24439699598169012</v>
          </cell>
          <cell r="K460">
            <v>0.24375031093464294</v>
          </cell>
          <cell r="L460">
            <v>0.24117555722546688</v>
          </cell>
          <cell r="M460">
            <v>2.5849135976573665</v>
          </cell>
          <cell r="N460">
            <v>2.5849250886836352</v>
          </cell>
          <cell r="O460">
            <v>2.5800709426554862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61.718326649233781</v>
          </cell>
          <cell r="E461">
            <v>58.487774264197334</v>
          </cell>
          <cell r="F461">
            <v>58.088949640822285</v>
          </cell>
          <cell r="G461">
            <v>56.360718581397855</v>
          </cell>
          <cell r="H461">
            <v>54.217492450570504</v>
          </cell>
          <cell r="I461">
            <v>53.339107088211762</v>
          </cell>
          <cell r="J461">
            <v>53.159987821244925</v>
          </cell>
          <cell r="K461">
            <v>53.05749769334664</v>
          </cell>
          <cell r="L461">
            <v>52.410826080391182</v>
          </cell>
          <cell r="M461">
            <v>50.088654624153328</v>
          </cell>
          <cell r="N461">
            <v>47.378668973374104</v>
          </cell>
          <cell r="O461">
            <v>46.780795181999835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1.4007968930363235</v>
          </cell>
          <cell r="F462">
            <v>3.5296772736817101</v>
          </cell>
          <cell r="G462">
            <v>5.7818787088074206</v>
          </cell>
          <cell r="H462">
            <v>8.1376146333309478</v>
          </cell>
          <cell r="I462">
            <v>8.9329779821732487</v>
          </cell>
          <cell r="J462">
            <v>8.9328098891206782</v>
          </cell>
          <cell r="K462">
            <v>8.9275579329795267</v>
          </cell>
          <cell r="L462">
            <v>8.9191825026042419</v>
          </cell>
          <cell r="M462">
            <v>10.613880870726918</v>
          </cell>
          <cell r="N462">
            <v>10.605726321457821</v>
          </cell>
          <cell r="O462">
            <v>10.595551789868001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4.0436196670676186</v>
          </cell>
          <cell r="F463">
            <v>4.0436248194394269</v>
          </cell>
          <cell r="G463">
            <v>4.0436795308395954</v>
          </cell>
          <cell r="H463">
            <v>4.0437664234594086</v>
          </cell>
          <cell r="I463">
            <v>4.0439002936823636</v>
          </cell>
          <cell r="J463">
            <v>4.043954291107891</v>
          </cell>
          <cell r="K463">
            <v>4.0441788903595981</v>
          </cell>
          <cell r="L463">
            <v>4.0440045007519103</v>
          </cell>
          <cell r="M463">
            <v>4.0441572341141976</v>
          </cell>
          <cell r="N463">
            <v>4.0439426040443802</v>
          </cell>
          <cell r="O463">
            <v>4.0443780599923551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9.8139808882415132</v>
          </cell>
          <cell r="E464">
            <v>10.335087894434638</v>
          </cell>
          <cell r="F464">
            <v>10.276539715229889</v>
          </cell>
          <cell r="G464">
            <v>10.506848850627398</v>
          </cell>
          <cell r="H464">
            <v>10.748523430579521</v>
          </cell>
          <cell r="I464">
            <v>11.016499003138607</v>
          </cell>
          <cell r="J464">
            <v>11.2532656040673</v>
          </cell>
          <cell r="K464">
            <v>11.419445431938197</v>
          </cell>
          <cell r="L464">
            <v>11.42540351180882</v>
          </cell>
          <cell r="M464">
            <v>11.629607188511205</v>
          </cell>
          <cell r="N464">
            <v>11.610629768293821</v>
          </cell>
          <cell r="O464">
            <v>11.591062616718142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6.7733953375626044E-2</v>
          </cell>
          <cell r="E465">
            <v>8.5612199060077221E-2</v>
          </cell>
          <cell r="F465">
            <v>8.5655181438948735E-2</v>
          </cell>
          <cell r="G465">
            <v>8.5561201288692684E-2</v>
          </cell>
          <cell r="H465">
            <v>8.5375649537819259E-2</v>
          </cell>
          <cell r="I465">
            <v>8.5384084573619554E-2</v>
          </cell>
          <cell r="J465">
            <v>8.5448771532189605E-2</v>
          </cell>
          <cell r="K465">
            <v>8.5542222294459749E-2</v>
          </cell>
          <cell r="L465">
            <v>8.5381314621208765E-2</v>
          </cell>
          <cell r="M465">
            <v>8.5414439885337146E-2</v>
          </cell>
          <cell r="N465">
            <v>8.5249571642259561E-2</v>
          </cell>
          <cell r="O465">
            <v>8.5498502341219834E-2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2.9673031306879738E-4</v>
          </cell>
          <cell r="F466">
            <v>1.6815342991976109E-3</v>
          </cell>
          <cell r="G466">
            <v>1.8277362513200756E-3</v>
          </cell>
          <cell r="H466">
            <v>5.4395587318576324E-3</v>
          </cell>
          <cell r="I466">
            <v>5.4282091461355427E-3</v>
          </cell>
          <cell r="J466">
            <v>8.6263785806555884E-3</v>
          </cell>
          <cell r="K466">
            <v>1.4516917754185019E-2</v>
          </cell>
          <cell r="L466">
            <v>1.2060101376732758E-2</v>
          </cell>
          <cell r="M466">
            <v>1.1822470101716366E-2</v>
          </cell>
          <cell r="N466">
            <v>7.3256259002452027E-3</v>
          </cell>
          <cell r="O466">
            <v>9.9587338793770998E-3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2.9649281869363885E-4</v>
          </cell>
          <cell r="F467">
            <v>1.6845600973929302E-3</v>
          </cell>
          <cell r="G467">
            <v>1.8301201624252351E-3</v>
          </cell>
          <cell r="H467">
            <v>5.4728850516972006E-3</v>
          </cell>
          <cell r="I467">
            <v>5.4447337094123216E-3</v>
          </cell>
          <cell r="J467">
            <v>8.6635840666636939E-3</v>
          </cell>
          <cell r="K467">
            <v>1.4644335260662876E-2</v>
          </cell>
          <cell r="L467">
            <v>1.2138374871465666E-2</v>
          </cell>
          <cell r="M467">
            <v>1.1898411103797359E-2</v>
          </cell>
          <cell r="N467">
            <v>7.3368543017984207E-3</v>
          </cell>
          <cell r="O467">
            <v>9.9533258514298319E-3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5.9322313176243574E-4</v>
          </cell>
          <cell r="F468">
            <v>3.3593361533217035E-3</v>
          </cell>
          <cell r="G468">
            <v>3.6578564137453098E-3</v>
          </cell>
          <cell r="H468">
            <v>1.0912443783554836E-2</v>
          </cell>
          <cell r="I468">
            <v>1.0872942855547874E-2</v>
          </cell>
          <cell r="J468">
            <v>1.7289962647319294E-2</v>
          </cell>
          <cell r="K468">
            <v>2.9161253014847881E-2</v>
          </cell>
          <cell r="L468">
            <v>2.4198476248198413E-2</v>
          </cell>
          <cell r="M468">
            <v>2.3720881205513723E-2</v>
          </cell>
          <cell r="N468">
            <v>1.4662480202043625E-2</v>
          </cell>
          <cell r="O468">
            <v>1.9912059730806946E-2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9.5524647539350232E-4</v>
          </cell>
          <cell r="G469">
            <v>1.0125602271981087E-3</v>
          </cell>
          <cell r="H469">
            <v>0.24919220445699411</v>
          </cell>
          <cell r="I469">
            <v>0.41586562405189714</v>
          </cell>
          <cell r="J469">
            <v>0.51286924354053898</v>
          </cell>
          <cell r="K469">
            <v>0.61127179280515787</v>
          </cell>
          <cell r="L469">
            <v>0.68217697660129251</v>
          </cell>
          <cell r="M469">
            <v>0.71985506870668947</v>
          </cell>
          <cell r="N469">
            <v>0.77725215049426843</v>
          </cell>
          <cell r="O469">
            <v>0.56451309296782715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9.6618185796929336E-4</v>
          </cell>
          <cell r="G470">
            <v>1.0076038783881965E-3</v>
          </cell>
          <cell r="H470">
            <v>0.24921130834594299</v>
          </cell>
          <cell r="I470">
            <v>0.41591160987936743</v>
          </cell>
          <cell r="J470">
            <v>0.51294276529032257</v>
          </cell>
          <cell r="K470">
            <v>0.61135186505491435</v>
          </cell>
          <cell r="L470">
            <v>0.68224424676045481</v>
          </cell>
          <cell r="M470">
            <v>0.71994384367723052</v>
          </cell>
          <cell r="N470">
            <v>0.77732112800808373</v>
          </cell>
          <cell r="O470">
            <v>0.56460372161447492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3.1575593279580501E-5</v>
          </cell>
          <cell r="E471">
            <v>1.65078759690831E-5</v>
          </cell>
          <cell r="F471">
            <v>2.7697858346490502E-4</v>
          </cell>
          <cell r="G471">
            <v>5.9603123203743199E-5</v>
          </cell>
          <cell r="H471">
            <v>3.5489087221506697E-2</v>
          </cell>
          <cell r="I471">
            <v>2.6553747100910099E-2</v>
          </cell>
          <cell r="J471">
            <v>1.9123701575189E-2</v>
          </cell>
          <cell r="K471">
            <v>5.0514767266747598E-2</v>
          </cell>
          <cell r="L471">
            <v>3.5842928614624597E-2</v>
          </cell>
          <cell r="M471">
            <v>2.8165680607823498E-2</v>
          </cell>
          <cell r="N471">
            <v>5.2581643435595099E-2</v>
          </cell>
          <cell r="O471">
            <v>3.3248970696814199E-2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3.1575593279580501E-5</v>
          </cell>
          <cell r="E472">
            <v>2.6599853082690325E-7</v>
          </cell>
          <cell r="F472">
            <v>2.6974541026608483E-4</v>
          </cell>
          <cell r="G472">
            <v>2.7431157180834797E-4</v>
          </cell>
          <cell r="H472">
            <v>3.5705901055387401E-2</v>
          </cell>
          <cell r="I472">
            <v>6.2039305699808596E-2</v>
          </cell>
          <cell r="J472">
            <v>8.0999248992946082E-2</v>
          </cell>
          <cell r="K472">
            <v>9.5757902343292955E-2</v>
          </cell>
          <cell r="L472">
            <v>0.10639341318442534</v>
          </cell>
          <cell r="M472">
            <v>0.11377350497929206</v>
          </cell>
          <cell r="N472">
            <v>0.11321830659365732</v>
          </cell>
          <cell r="O472">
            <v>0.11323407575690581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0.43673201370263803</v>
          </cell>
          <cell r="E473">
            <v>0.55206670242491673</v>
          </cell>
          <cell r="F473">
            <v>1.021788987271971</v>
          </cell>
          <cell r="G473">
            <v>2.2897686210627399</v>
          </cell>
          <cell r="H473">
            <v>3.7770612307261167</v>
          </cell>
          <cell r="I473">
            <v>5.7993989661889493</v>
          </cell>
          <cell r="J473">
            <v>5.861628652067524</v>
          </cell>
          <cell r="K473">
            <v>5.8625305315664589</v>
          </cell>
          <cell r="L473">
            <v>6.2572092160692634</v>
          </cell>
          <cell r="M473">
            <v>6.5642765800720486</v>
          </cell>
          <cell r="N473">
            <v>6.5644861944723782</v>
          </cell>
          <cell r="O473">
            <v>6.8626974263859646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0.43673201370263803</v>
          </cell>
          <cell r="E474">
            <v>0.55206670242491673</v>
          </cell>
          <cell r="F474">
            <v>1.021788987271971</v>
          </cell>
          <cell r="G474">
            <v>2.2897686210627399</v>
          </cell>
          <cell r="H474">
            <v>3.7770612307261167</v>
          </cell>
          <cell r="I474">
            <v>5.7993989661889493</v>
          </cell>
          <cell r="J474">
            <v>5.861628652067524</v>
          </cell>
          <cell r="K474">
            <v>5.8625305315664589</v>
          </cell>
          <cell r="L474">
            <v>6.2572092160692634</v>
          </cell>
          <cell r="M474">
            <v>6.5642765800720486</v>
          </cell>
          <cell r="N474">
            <v>6.5644861944723782</v>
          </cell>
          <cell r="O474">
            <v>6.8626974263859646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3.9503483405050412E-4</v>
          </cell>
          <cell r="H475">
            <v>1.1643722596971745E-3</v>
          </cell>
          <cell r="I475">
            <v>1.2088969449513915E-3</v>
          </cell>
          <cell r="J475">
            <v>1.1558113555017735E-3</v>
          </cell>
          <cell r="K475">
            <v>1.9448955343843619E-3</v>
          </cell>
          <cell r="L475">
            <v>1.7614073083503086E-3</v>
          </cell>
          <cell r="M475">
            <v>2.2530051652159002E-3</v>
          </cell>
          <cell r="N475">
            <v>2.5305540600675082E-3</v>
          </cell>
          <cell r="O475">
            <v>5.0420310931577599E-3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8.3039467315412286E-4</v>
          </cell>
          <cell r="H476">
            <v>1.1671472121790533E-3</v>
          </cell>
          <cell r="I476">
            <v>1.2103363140514116E-3</v>
          </cell>
          <cell r="J476">
            <v>1.1581866061863685E-3</v>
          </cell>
          <cell r="K476">
            <v>1.949796578010447E-3</v>
          </cell>
          <cell r="L476">
            <v>1.7654086964927109E-3</v>
          </cell>
          <cell r="M476">
            <v>2.2563075386151437E-3</v>
          </cell>
          <cell r="N476">
            <v>2.5310426031498003E-3</v>
          </cell>
          <cell r="O476">
            <v>5.0396926883601303E-3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1.2216564364245812E-3</v>
          </cell>
          <cell r="H477">
            <v>2.32561420065438E-3</v>
          </cell>
          <cell r="I477">
            <v>2.4077442462533622E-3</v>
          </cell>
          <cell r="J477">
            <v>2.3025089489387058E-3</v>
          </cell>
          <cell r="K477">
            <v>3.8790851739287273E-3</v>
          </cell>
          <cell r="L477">
            <v>3.5153269920935835E-3</v>
          </cell>
          <cell r="M477">
            <v>4.4942822749652941E-3</v>
          </cell>
          <cell r="N477">
            <v>5.0500252919535409E-3</v>
          </cell>
          <cell r="O477">
            <v>1.0059075190076346E-2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1523.80759817481</v>
          </cell>
          <cell r="E478">
            <v>1431.12330798007</v>
          </cell>
          <cell r="F478">
            <v>1525.8216796038</v>
          </cell>
          <cell r="G478">
            <v>1853.28369132587</v>
          </cell>
          <cell r="H478">
            <v>2148.7847434509099</v>
          </cell>
          <cell r="I478">
            <v>2168.48924853892</v>
          </cell>
          <cell r="J478">
            <v>2061.2251927980301</v>
          </cell>
          <cell r="K478">
            <v>1785.6903172454399</v>
          </cell>
          <cell r="L478">
            <v>1709.6037592283899</v>
          </cell>
          <cell r="M478">
            <v>1687.1556828087801</v>
          </cell>
          <cell r="N478">
            <v>1673.1020178747301</v>
          </cell>
          <cell r="O478">
            <v>1615.7818911982799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27.234037282770934</v>
          </cell>
          <cell r="E479">
            <v>28.488460542161839</v>
          </cell>
          <cell r="F479">
            <v>27.004164932126823</v>
          </cell>
          <cell r="G479">
            <v>32.756516778306754</v>
          </cell>
          <cell r="H479">
            <v>37.979206515500259</v>
          </cell>
          <cell r="I479">
            <v>38.327470191635093</v>
          </cell>
          <cell r="J479">
            <v>36.431701658630182</v>
          </cell>
          <cell r="K479">
            <v>31.561847830792356</v>
          </cell>
          <cell r="L479">
            <v>30.217112565232586</v>
          </cell>
          <cell r="M479">
            <v>29.820269797225478</v>
          </cell>
          <cell r="N479">
            <v>29.571852750997518</v>
          </cell>
          <cell r="O479">
            <v>28.559998413336963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2.9301284469015147E-3</v>
          </cell>
          <cell r="H480">
            <v>6.8407935509847521E-3</v>
          </cell>
          <cell r="I480">
            <v>7.2303911440968144E-3</v>
          </cell>
          <cell r="J480">
            <v>6.7182861055240959E-3</v>
          </cell>
          <cell r="K480">
            <v>2.1994950857953478E-2</v>
          </cell>
          <cell r="L480">
            <v>1.9229804254743833E-2</v>
          </cell>
          <cell r="M480">
            <v>6.4852142550963859E-2</v>
          </cell>
          <cell r="N480">
            <v>7.8129081142264398E-2</v>
          </cell>
          <cell r="O480">
            <v>8.8556354928842881E-2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27.017865215865491</v>
          </cell>
          <cell r="E481">
            <v>25.37452673723525</v>
          </cell>
          <cell r="F481">
            <v>27.053575879499931</v>
          </cell>
          <cell r="G481">
            <v>32.859639917125364</v>
          </cell>
          <cell r="H481">
            <v>38.099020273952284</v>
          </cell>
          <cell r="I481">
            <v>38.448390931541049</v>
          </cell>
          <cell r="J481">
            <v>36.546545971596359</v>
          </cell>
          <cell r="K481">
            <v>31.661175837685111</v>
          </cell>
          <cell r="L481">
            <v>30.312123390574264</v>
          </cell>
          <cell r="M481">
            <v>29.914107851219448</v>
          </cell>
          <cell r="N481">
            <v>29.664929394942064</v>
          </cell>
          <cell r="O481">
            <v>28.648615092168118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0.30317445587102171</v>
          </cell>
          <cell r="E482">
            <v>3.2049435990083044</v>
          </cell>
          <cell r="F482">
            <v>3.685708687834386E-2</v>
          </cell>
          <cell r="G482">
            <v>1.5545805470306823E-3</v>
          </cell>
          <cell r="H482">
            <v>1.5599746209692916E-3</v>
          </cell>
          <cell r="I482">
            <v>1.5683801469385532E-3</v>
          </cell>
          <cell r="J482">
            <v>1.5752600814476559E-3</v>
          </cell>
          <cell r="K482">
            <v>1.5958436707643932E-3</v>
          </cell>
          <cell r="L482">
            <v>1.600119870491683E-3</v>
          </cell>
          <cell r="M482">
            <v>1.6554676176578432E-3</v>
          </cell>
          <cell r="N482">
            <v>1.6750514164212147E-3</v>
          </cell>
          <cell r="O482">
            <v>2.9298924246142295E-3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2.927656404619726E-3</v>
          </cell>
          <cell r="H483">
            <v>6.8376549194776011E-3</v>
          </cell>
          <cell r="I483">
            <v>7.2234730288927244E-3</v>
          </cell>
          <cell r="J483">
            <v>6.7113679903199573E-3</v>
          </cell>
          <cell r="K483">
            <v>2.198407953406176E-2</v>
          </cell>
          <cell r="L483">
            <v>1.9222886139539857E-2</v>
          </cell>
          <cell r="M483">
            <v>6.4848189342275528E-2</v>
          </cell>
          <cell r="N483">
            <v>7.8125127933576372E-2</v>
          </cell>
          <cell r="O483">
            <v>8.8534612281059341E-2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4.6344987084953899E-7</v>
          </cell>
          <cell r="E484">
            <v>3.9163781466189901E-7</v>
          </cell>
          <cell r="F484">
            <v>5.36299458252691E-7</v>
          </cell>
          <cell r="G484">
            <v>6.3747841931317296E-7</v>
          </cell>
          <cell r="H484">
            <v>1.09440581703146E-6</v>
          </cell>
          <cell r="I484">
            <v>1.88351662576139E-6</v>
          </cell>
          <cell r="J484">
            <v>2.9428141171085302E-6</v>
          </cell>
          <cell r="K484">
            <v>1.2579807391234701</v>
          </cell>
          <cell r="L484">
            <v>0.38683430838421301</v>
          </cell>
          <cell r="M484">
            <v>2.91385888848059E-5</v>
          </cell>
          <cell r="N484">
            <v>7.3718827298240699E-6</v>
          </cell>
          <cell r="O484">
            <v>6.0586793002795197E-5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2.2350526650750111</v>
          </cell>
          <cell r="E485">
            <v>2.2350530567128257</v>
          </cell>
          <cell r="F485">
            <v>2.2350535930122839</v>
          </cell>
          <cell r="G485">
            <v>2.2350542304907033</v>
          </cell>
          <cell r="H485">
            <v>2.2350553248965204</v>
          </cell>
          <cell r="I485">
            <v>2.2350572084131461</v>
          </cell>
          <cell r="J485">
            <v>2.235060151227263</v>
          </cell>
          <cell r="K485">
            <v>2.0214763463150058</v>
          </cell>
          <cell r="L485">
            <v>1.6448229971098101</v>
          </cell>
          <cell r="M485">
            <v>1.6448516014527601</v>
          </cell>
          <cell r="N485">
            <v>1.64485800909529</v>
          </cell>
          <cell r="O485">
            <v>1.64491806550886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0.62579176117374447</v>
          </cell>
          <cell r="E486">
            <v>0.73757449324975821</v>
          </cell>
          <cell r="F486">
            <v>0.73633348610557414</v>
          </cell>
          <cell r="G486">
            <v>0.73428153701770216</v>
          </cell>
          <cell r="H486">
            <v>0.734379600916927</v>
          </cell>
          <cell r="I486">
            <v>0.73235729435022212</v>
          </cell>
          <cell r="J486">
            <v>0.73035541668137416</v>
          </cell>
          <cell r="K486">
            <v>0.72838218187072801</v>
          </cell>
          <cell r="L486">
            <v>0.72840284136340272</v>
          </cell>
          <cell r="M486">
            <v>0.72852319185062098</v>
          </cell>
          <cell r="N486">
            <v>0.7286263833098805</v>
          </cell>
          <cell r="O486">
            <v>0.72934008597969058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0.62579176117374447</v>
          </cell>
          <cell r="E487">
            <v>0.73757449324975821</v>
          </cell>
          <cell r="F487">
            <v>0.73633348610557414</v>
          </cell>
          <cell r="G487">
            <v>0.73428153701770216</v>
          </cell>
          <cell r="H487">
            <v>0.734379600916927</v>
          </cell>
          <cell r="I487">
            <v>0.73235729435022212</v>
          </cell>
          <cell r="J487">
            <v>0.73035541668137416</v>
          </cell>
          <cell r="K487">
            <v>0.72838218187072801</v>
          </cell>
          <cell r="L487">
            <v>0.72840284136340272</v>
          </cell>
          <cell r="M487">
            <v>0.72852319185062098</v>
          </cell>
          <cell r="N487">
            <v>0.7286263833098805</v>
          </cell>
          <cell r="O487">
            <v>0.72934008597969058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5.3111236552057139</v>
          </cell>
          <cell r="E488">
            <v>6.2669389898700896</v>
          </cell>
          <cell r="F488">
            <v>5.8302911349652025</v>
          </cell>
          <cell r="G488">
            <v>6.8561104958371457</v>
          </cell>
          <cell r="H488">
            <v>7.4762888582123894</v>
          </cell>
          <cell r="I488">
            <v>8.0960614929349752</v>
          </cell>
          <cell r="J488">
            <v>8.5926532613187572</v>
          </cell>
          <cell r="K488">
            <v>9.0629366503703981</v>
          </cell>
          <cell r="L488">
            <v>9.2082483448148409</v>
          </cell>
          <cell r="M488">
            <v>9.464136113754595</v>
          </cell>
          <cell r="N488">
            <v>7.6309988139748812</v>
          </cell>
          <cell r="O488">
            <v>8.1269486098105332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9.0019045003486742</v>
          </cell>
          <cell r="E489">
            <v>10.609941856439207</v>
          </cell>
          <cell r="F489">
            <v>9.8540131858566831</v>
          </cell>
          <cell r="G489">
            <v>11.555242408714305</v>
          </cell>
          <cell r="H489">
            <v>12.565191358340158</v>
          </cell>
          <cell r="I489">
            <v>13.568818144583744</v>
          </cell>
          <cell r="J489">
            <v>14.360980381034123</v>
          </cell>
          <cell r="K489">
            <v>15.104894417283994</v>
          </cell>
          <cell r="L489">
            <v>15.34708057469142</v>
          </cell>
          <cell r="M489">
            <v>15.773560189590988</v>
          </cell>
          <cell r="N489">
            <v>12.718331356624811</v>
          </cell>
          <cell r="O489">
            <v>13.54491434968422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5.3111236552057139</v>
          </cell>
          <cell r="E490">
            <v>6.2669389898700896</v>
          </cell>
          <cell r="F490">
            <v>5.8302911349652025</v>
          </cell>
          <cell r="G490">
            <v>6.8561104958371457</v>
          </cell>
          <cell r="H490">
            <v>7.4762888582123894</v>
          </cell>
          <cell r="I490">
            <v>8.0960614929349752</v>
          </cell>
          <cell r="J490">
            <v>8.5926532613187572</v>
          </cell>
          <cell r="K490">
            <v>9.0629366503703981</v>
          </cell>
          <cell r="L490">
            <v>9.2082483448148409</v>
          </cell>
          <cell r="M490">
            <v>9.464136113754595</v>
          </cell>
          <cell r="N490">
            <v>7.6309988139748812</v>
          </cell>
          <cell r="O490">
            <v>8.1269486098105332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5.3488127660667802E-2</v>
          </cell>
          <cell r="F491">
            <v>6.1409494115797494E-5</v>
          </cell>
          <cell r="G491">
            <v>3.6463508578699198E-2</v>
          </cell>
          <cell r="H491">
            <v>0.27764531605662801</v>
          </cell>
          <cell r="I491">
            <v>0.14403696688099299</v>
          </cell>
          <cell r="J491">
            <v>6.2246551000960597E-2</v>
          </cell>
          <cell r="K491">
            <v>0.34486490142534998</v>
          </cell>
          <cell r="L491">
            <v>0.159959322150828</v>
          </cell>
          <cell r="M491">
            <v>8.5802915928926402E-2</v>
          </cell>
          <cell r="N491">
            <v>0.227047081652623</v>
          </cell>
          <cell r="O491">
            <v>0.187467704124405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0.34231844702298408</v>
          </cell>
          <cell r="F492">
            <v>0.34236411174624931</v>
          </cell>
          <cell r="G492">
            <v>0.37880404846568039</v>
          </cell>
          <cell r="H492">
            <v>0.41641707776235037</v>
          </cell>
          <cell r="I492">
            <v>0.45118616498805542</v>
          </cell>
          <cell r="J492">
            <v>0.48388287827292409</v>
          </cell>
          <cell r="K492">
            <v>0.55109452574132223</v>
          </cell>
          <cell r="L492">
            <v>0.58090250138842281</v>
          </cell>
          <cell r="M492">
            <v>0.59055662424219524</v>
          </cell>
          <cell r="N492">
            <v>0.48310186022575058</v>
          </cell>
          <cell r="O492">
            <v>0.50022745212062814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8.4786128122794652E-4</v>
          </cell>
          <cell r="E493">
            <v>3.3289609904317287E-4</v>
          </cell>
          <cell r="F493">
            <v>5.8016166794878292E-4</v>
          </cell>
          <cell r="G493">
            <v>3.3272341393205916E-3</v>
          </cell>
          <cell r="H493">
            <v>2.5087384445188294</v>
          </cell>
          <cell r="I493">
            <v>2.9614719359185502</v>
          </cell>
          <cell r="J493">
            <v>3.6146901975831311</v>
          </cell>
          <cell r="K493">
            <v>4.5811067854132625</v>
          </cell>
          <cell r="L493">
            <v>5.3956327622629692</v>
          </cell>
          <cell r="M493">
            <v>5.3962499838135525</v>
          </cell>
          <cell r="N493">
            <v>5.4401537031233591</v>
          </cell>
          <cell r="O493">
            <v>5.4585849028009026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0.17180439795614047</v>
          </cell>
          <cell r="E494">
            <v>0.52109255861510384</v>
          </cell>
          <cell r="F494">
            <v>1.1579072543881959</v>
          </cell>
          <cell r="G494">
            <v>1.8547417620616355</v>
          </cell>
          <cell r="H494">
            <v>1.1078215869492243E-2</v>
          </cell>
          <cell r="I494">
            <v>9.3841713535472906E-3</v>
          </cell>
          <cell r="J494">
            <v>1.592173005850837E-2</v>
          </cell>
          <cell r="K494">
            <v>2.6063580550109364E-2</v>
          </cell>
          <cell r="L494">
            <v>3.1322230263369819E-2</v>
          </cell>
          <cell r="M494">
            <v>3.9714557671284033E-2</v>
          </cell>
          <cell r="N494">
            <v>4.3092377182055164E-2</v>
          </cell>
          <cell r="O494">
            <v>8.8101853127199162E-2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0.17265225923736838</v>
          </cell>
          <cell r="E495">
            <v>0.52142545471414703</v>
          </cell>
          <cell r="F495">
            <v>1.1584843221488841</v>
          </cell>
          <cell r="G495">
            <v>1.8580649333576222</v>
          </cell>
          <cell r="H495">
            <v>2.5198001056913455</v>
          </cell>
          <cell r="I495">
            <v>2.9708329645295661</v>
          </cell>
          <cell r="J495">
            <v>3.6305893202330077</v>
          </cell>
          <cell r="K495">
            <v>4.6071365989724882</v>
          </cell>
          <cell r="L495">
            <v>5.4269320145008439</v>
          </cell>
          <cell r="M495">
            <v>5.4359284299964532</v>
          </cell>
          <cell r="N495">
            <v>5.4832231022799354</v>
          </cell>
          <cell r="O495">
            <v>5.5466374231780273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2.2077542516473432E-5</v>
          </cell>
          <cell r="E496">
            <v>1.986894810072842E-5</v>
          </cell>
          <cell r="F496">
            <v>8.0146054550898876E-2</v>
          </cell>
          <cell r="G496">
            <v>7.9853426729142571E-2</v>
          </cell>
          <cell r="H496">
            <v>9.7290820149750212E-2</v>
          </cell>
          <cell r="I496">
            <v>0.10296082504972884</v>
          </cell>
          <cell r="J496">
            <v>9.7900870938308612E-2</v>
          </cell>
          <cell r="K496">
            <v>0.10040568103723066</v>
          </cell>
          <cell r="L496">
            <v>0.10132832182620545</v>
          </cell>
          <cell r="M496">
            <v>7.9087716578019648E-2</v>
          </cell>
          <cell r="N496">
            <v>0.10302947501584163</v>
          </cell>
          <cell r="O496">
            <v>6.740556475855522E-2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D497">
            <v>5.6876567375392473E-6</v>
          </cell>
          <cell r="E497">
            <v>7.2481987705854064E-6</v>
          </cell>
          <cell r="F497">
            <v>8.0139774222808186E-2</v>
          </cell>
          <cell r="G497">
            <v>7.9844675593610012E-2</v>
          </cell>
          <cell r="H497">
            <v>9.7294138222799392E-2</v>
          </cell>
          <cell r="I497">
            <v>0.10296633832398944</v>
          </cell>
          <cell r="J497">
            <v>9.7902161004307625E-2</v>
          </cell>
          <cell r="K497">
            <v>0.10040790612580343</v>
          </cell>
          <cell r="L497">
            <v>0.10133470404409915</v>
          </cell>
          <cell r="M497">
            <v>7.9096724343935068E-2</v>
          </cell>
          <cell r="N497">
            <v>0.10303666172736622</v>
          </cell>
          <cell r="O497">
            <v>6.740495265943168E-2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1.1619256947417E-3</v>
          </cell>
          <cell r="E498">
            <v>1.4842920167869001E-2</v>
          </cell>
          <cell r="F498">
            <v>3.2566594584740498E-6</v>
          </cell>
          <cell r="G498">
            <v>2.5235753572467599E-6</v>
          </cell>
          <cell r="H498">
            <v>8.1876190202429897E-3</v>
          </cell>
          <cell r="I498">
            <v>7.8690594846843407E-3</v>
          </cell>
          <cell r="J498">
            <v>1.0814373755129399E-6</v>
          </cell>
          <cell r="K498">
            <v>8.2410207758297407E-3</v>
          </cell>
          <cell r="L498">
            <v>6.6851411838792603E-3</v>
          </cell>
          <cell r="M498">
            <v>5.1445250915534796E-7</v>
          </cell>
          <cell r="N498">
            <v>1.00953374339383E-2</v>
          </cell>
          <cell r="O498">
            <v>2.8208689172751402E-3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1.1619256947417E-3</v>
          </cell>
          <cell r="E499">
            <v>1.6004845862610698E-2</v>
          </cell>
          <cell r="F499">
            <v>1.60081025220692E-2</v>
          </cell>
          <cell r="G499">
            <v>1.60106260974264E-2</v>
          </cell>
          <cell r="H499">
            <v>1.6099404796812902E-2</v>
          </cell>
          <cell r="I499">
            <v>1.6059405866512399E-2</v>
          </cell>
          <cell r="J499">
            <v>1.60577599423028E-2</v>
          </cell>
          <cell r="K499">
            <v>1.6111161697889599E-2</v>
          </cell>
          <cell r="L499">
            <v>1.6136213190656602E-2</v>
          </cell>
          <cell r="M499">
            <v>1.49266764122182E-2</v>
          </cell>
          <cell r="N499">
            <v>1.6121377242602299E-2</v>
          </cell>
          <cell r="O499">
            <v>1.29167208037226E-2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3.4173591459936976E-5</v>
          </cell>
          <cell r="K500">
            <v>7.1819689917812466E-5</v>
          </cell>
          <cell r="L500">
            <v>6.4165342103143726E-5</v>
          </cell>
          <cell r="M500">
            <v>9.6671170874921698E-5</v>
          </cell>
          <cell r="N500">
            <v>8.0540658130894412E-5</v>
          </cell>
          <cell r="O500">
            <v>1.6889659354941259E-4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2.104445367311332E-4</v>
          </cell>
          <cell r="K501">
            <v>4.4227313335347E-4</v>
          </cell>
          <cell r="L501">
            <v>3.9513686200998589E-4</v>
          </cell>
          <cell r="M501">
            <v>5.9531114234449357E-4</v>
          </cell>
          <cell r="N501">
            <v>4.9597776424075975E-4</v>
          </cell>
          <cell r="O501">
            <v>1.0400828202865805E-3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2.4461812819107011E-4</v>
          </cell>
          <cell r="K502">
            <v>5.1409282327128194E-4</v>
          </cell>
          <cell r="L502">
            <v>4.5930220411312991E-4</v>
          </cell>
          <cell r="M502">
            <v>6.9198231321941574E-4</v>
          </cell>
          <cell r="N502">
            <v>5.7651842237165418E-4</v>
          </cell>
          <cell r="O502">
            <v>1.2089794138359933E-3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1.08581551632891E-5</v>
          </cell>
          <cell r="K503">
            <v>1.2486335391701999E-5</v>
          </cell>
          <cell r="L503">
            <v>4.07267980559023E-7</v>
          </cell>
          <cell r="M503">
            <v>2.0346760674138398E-5</v>
          </cell>
          <cell r="N503">
            <v>7.1953899432707103E-6</v>
          </cell>
          <cell r="O503">
            <v>3.4163720342308302E-5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1.08581551632891E-5</v>
          </cell>
          <cell r="K504">
            <v>2.3344490554991101E-5</v>
          </cell>
          <cell r="L504">
            <v>2.2313102614374302E-5</v>
          </cell>
          <cell r="M504">
            <v>3.3240364046399397E-5</v>
          </cell>
          <cell r="N504">
            <v>3.0031912811553101E-5</v>
          </cell>
          <cell r="O504">
            <v>6.1705870959717304E-5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D505">
            <v>2.9820125653020323E-5</v>
          </cell>
          <cell r="E505">
            <v>3.2381444931380303E-4</v>
          </cell>
          <cell r="F505">
            <v>1.751304823278171E-2</v>
          </cell>
          <cell r="G505">
            <v>1.1844236344379934E-2</v>
          </cell>
          <cell r="H505">
            <v>0.97251071602374528</v>
          </cell>
          <cell r="I505">
            <v>1.0714288145193922</v>
          </cell>
          <cell r="J505">
            <v>0.76279520861452754</v>
          </cell>
          <cell r="K505">
            <v>1.2655032442068439</v>
          </cell>
          <cell r="L505">
            <v>1.4341670873069738</v>
          </cell>
          <cell r="M505">
            <v>1.53785343690764</v>
          </cell>
          <cell r="N505">
            <v>1.4817330242445923</v>
          </cell>
          <cell r="O505">
            <v>1.8268639152169774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D506">
            <v>2.9820125653020374E-5</v>
          </cell>
          <cell r="E506">
            <v>3.2407912523661411E-4</v>
          </cell>
          <cell r="F506">
            <v>1.7535414833334439E-2</v>
          </cell>
          <cell r="G506">
            <v>1.1844236344379916E-2</v>
          </cell>
          <cell r="H506">
            <v>0.97359248545202448</v>
          </cell>
          <cell r="I506">
            <v>1.0714288145193909</v>
          </cell>
          <cell r="J506">
            <v>0.76354085397974192</v>
          </cell>
          <cell r="K506">
            <v>1.2655032442068439</v>
          </cell>
          <cell r="L506">
            <v>1.4341670873069738</v>
          </cell>
          <cell r="M506">
            <v>1.5378534369076398</v>
          </cell>
          <cell r="N506">
            <v>1.4817330242445923</v>
          </cell>
          <cell r="O506">
            <v>1.8268639152169772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D507">
            <v>3.5123257345872147E-5</v>
          </cell>
          <cell r="E507">
            <v>3.9676096099777638E-4</v>
          </cell>
          <cell r="F507">
            <v>2.0875607829878979E-2</v>
          </cell>
          <cell r="G507">
            <v>1.3616613151603632E-2</v>
          </cell>
          <cell r="H507">
            <v>1.0821779638643465</v>
          </cell>
          <cell r="I507">
            <v>1.1524893175987851</v>
          </cell>
          <cell r="J507">
            <v>0.79576207623899486</v>
          </cell>
          <cell r="K507">
            <v>1.2787091117221605</v>
          </cell>
          <cell r="L507">
            <v>1.4496364729013824</v>
          </cell>
          <cell r="M507">
            <v>1.5544681698104119</v>
          </cell>
          <cell r="N507">
            <v>1.497774668102275</v>
          </cell>
          <cell r="O507">
            <v>1.8465280764439402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D508">
            <v>3.5123257345872147E-5</v>
          </cell>
          <cell r="E508">
            <v>3.9676096099777638E-4</v>
          </cell>
          <cell r="F508">
            <v>2.0875607829878979E-2</v>
          </cell>
          <cell r="G508">
            <v>1.3616613151603632E-2</v>
          </cell>
          <cell r="H508">
            <v>1.0821779638643465</v>
          </cell>
          <cell r="I508">
            <v>1.1524893175987851</v>
          </cell>
          <cell r="J508">
            <v>0.79576207623899486</v>
          </cell>
          <cell r="K508">
            <v>1.2787091117221605</v>
          </cell>
          <cell r="L508">
            <v>1.4496364729013824</v>
          </cell>
          <cell r="M508">
            <v>1.5544681698104119</v>
          </cell>
          <cell r="N508">
            <v>1.497774668102275</v>
          </cell>
          <cell r="O508">
            <v>1.8465280764439402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1.45932217451036E-3</v>
          </cell>
          <cell r="E509">
            <v>1.4747540521102299E-5</v>
          </cell>
          <cell r="F509">
            <v>2.4301647548373101E-4</v>
          </cell>
          <cell r="G509">
            <v>9.5902648879466903E-6</v>
          </cell>
          <cell r="H509">
            <v>0.27954083075247799</v>
          </cell>
          <cell r="I509">
            <v>1.36362096583661E-3</v>
          </cell>
          <cell r="J509">
            <v>1.9712443548369E-5</v>
          </cell>
          <cell r="K509">
            <v>1.5277731459862199E-3</v>
          </cell>
          <cell r="L509">
            <v>0.67146497982201803</v>
          </cell>
          <cell r="M509">
            <v>7.4292955809921193E-2</v>
          </cell>
          <cell r="N509">
            <v>2.8374439220580298E-2</v>
          </cell>
          <cell r="O509">
            <v>2.1444485587400002E-3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1.45932217451036E-3</v>
          </cell>
          <cell r="E510">
            <v>1.4709047847025034E-3</v>
          </cell>
          <cell r="F510">
            <v>1.710594309318902E-3</v>
          </cell>
          <cell r="G510">
            <v>1.7150247376521953E-3</v>
          </cell>
          <cell r="H510">
            <v>0.2812449733767261</v>
          </cell>
          <cell r="I510">
            <v>0.2817495086025395</v>
          </cell>
          <cell r="J510">
            <v>0.28081912524029279</v>
          </cell>
          <cell r="K510">
            <v>0.28234778415171213</v>
          </cell>
          <cell r="L510">
            <v>0.75894311262683722</v>
          </cell>
          <cell r="M510">
            <v>0.74715198893714685</v>
          </cell>
          <cell r="N510">
            <v>0.77553823864468474</v>
          </cell>
          <cell r="O510">
            <v>0.77606263569638689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2.6059432120932816E-3</v>
          </cell>
          <cell r="H511">
            <v>8.5369022698118281E-3</v>
          </cell>
          <cell r="I511">
            <v>1.6331224141250923E-2</v>
          </cell>
          <cell r="J511">
            <v>1.5545533091141164E-2</v>
          </cell>
          <cell r="K511">
            <v>4.8167418269414626E-2</v>
          </cell>
          <cell r="L511">
            <v>4.3460150538837471E-2</v>
          </cell>
          <cell r="M511">
            <v>0.11984699461376097</v>
          </cell>
          <cell r="N511">
            <v>0.10763484146549468</v>
          </cell>
          <cell r="O511">
            <v>0.13839668534847693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1.148839444692085E-3</v>
          </cell>
          <cell r="H512">
            <v>3.4655880424360346E-3</v>
          </cell>
          <cell r="I512">
            <v>3.1671938832134715E-3</v>
          </cell>
          <cell r="J512">
            <v>4.062177845184708E-3</v>
          </cell>
          <cell r="K512">
            <v>7.3771906660947606E-3</v>
          </cell>
          <cell r="L512">
            <v>5.4501801362204939E-3</v>
          </cell>
          <cell r="M512">
            <v>1.1215310028411163E-2</v>
          </cell>
          <cell r="N512">
            <v>9.2973572250412834E-3</v>
          </cell>
          <cell r="O512">
            <v>2.1577695694835437E-2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3.7491704184239249E-3</v>
          </cell>
          <cell r="H513">
            <v>1.198713499855635E-2</v>
          </cell>
          <cell r="I513">
            <v>1.9468956462513756E-2</v>
          </cell>
          <cell r="J513">
            <v>1.9579128477576493E-2</v>
          </cell>
          <cell r="K513">
            <v>5.5513104405834957E-2</v>
          </cell>
          <cell r="L513">
            <v>4.8878872939565388E-2</v>
          </cell>
          <cell r="M513">
            <v>0.1310276109695408</v>
          </cell>
          <cell r="N513">
            <v>0.11689569638947021</v>
          </cell>
          <cell r="O513">
            <v>0.15990902438206092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2654.4046131945702</v>
          </cell>
          <cell r="E514">
            <v>2731.7032334679802</v>
          </cell>
          <cell r="F514">
            <v>2917.93064661781</v>
          </cell>
          <cell r="G514">
            <v>3102.0121724205501</v>
          </cell>
          <cell r="H514">
            <v>3237.55997872739</v>
          </cell>
          <cell r="I514">
            <v>3196.39615566268</v>
          </cell>
          <cell r="J514">
            <v>3131.13851323679</v>
          </cell>
          <cell r="K514">
            <v>3150.4134695857301</v>
          </cell>
          <cell r="L514">
            <v>3012.5017075805899</v>
          </cell>
          <cell r="M514">
            <v>2851.87076268192</v>
          </cell>
          <cell r="N514">
            <v>2923.4268014824102</v>
          </cell>
          <cell r="O514">
            <v>2493.3060269902398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47.222709998251339</v>
          </cell>
          <cell r="E515">
            <v>48.282990345169836</v>
          </cell>
          <cell r="F515">
            <v>51.574380739385269</v>
          </cell>
          <cell r="G515">
            <v>54.827817016671872</v>
          </cell>
          <cell r="H515">
            <v>57.223480913492565</v>
          </cell>
          <cell r="I515">
            <v>56.495946578864135</v>
          </cell>
          <cell r="J515">
            <v>55.342588232645269</v>
          </cell>
          <cell r="K515">
            <v>55.683200525752568</v>
          </cell>
          <cell r="L515">
            <v>53.24576367055365</v>
          </cell>
          <cell r="M515">
            <v>50.406486968557914</v>
          </cell>
          <cell r="N515">
            <v>51.671095962630972</v>
          </cell>
          <cell r="O515">
            <v>44.069462712469004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2.5363758949227713E-3</v>
          </cell>
          <cell r="H516">
            <v>6.4052640854085838E-3</v>
          </cell>
          <cell r="I516">
            <v>7.3455519713574637E-3</v>
          </cell>
          <cell r="J516">
            <v>8.3577875284094449E-3</v>
          </cell>
          <cell r="K516">
            <v>2.4534989734347479E-2</v>
          </cell>
          <cell r="L516">
            <v>2.2079414082275844E-2</v>
          </cell>
          <cell r="M516">
            <v>0.11142055661342062</v>
          </cell>
          <cell r="N516">
            <v>0.13826108274352242</v>
          </cell>
          <cell r="O516">
            <v>0.1388133433363897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47.063911581463977</v>
          </cell>
          <cell r="E517">
            <v>48.434454494113126</v>
          </cell>
          <cell r="F517">
            <v>51.736358982585202</v>
          </cell>
          <cell r="G517">
            <v>55.000215823059449</v>
          </cell>
          <cell r="H517">
            <v>57.403545722116952</v>
          </cell>
          <cell r="I517">
            <v>56.67369070323894</v>
          </cell>
          <cell r="J517">
            <v>55.516640305616846</v>
          </cell>
          <cell r="K517">
            <v>55.858394850810811</v>
          </cell>
          <cell r="L517">
            <v>53.41315084362747</v>
          </cell>
          <cell r="M517">
            <v>50.565084444714813</v>
          </cell>
          <cell r="N517">
            <v>51.833808536922199</v>
          </cell>
          <cell r="O517">
            <v>44.207553670039722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0.30965701114914834</v>
          </cell>
          <cell r="E518">
            <v>2.7816377836529832E-3</v>
          </cell>
          <cell r="F518">
            <v>2.7822837522583008E-3</v>
          </cell>
          <cell r="G518">
            <v>2.785673693823426E-3</v>
          </cell>
          <cell r="H518">
            <v>2.7879407500682432E-3</v>
          </cell>
          <cell r="I518">
            <v>2.7939746090185581E-3</v>
          </cell>
          <cell r="J518">
            <v>2.7971415725297978E-3</v>
          </cell>
          <cell r="K518">
            <v>2.8101795945865136E-3</v>
          </cell>
          <cell r="L518">
            <v>2.8073200249783591E-3</v>
          </cell>
          <cell r="M518">
            <v>2.8294915747998804E-3</v>
          </cell>
          <cell r="N518">
            <v>2.8405077956123259E-3</v>
          </cell>
          <cell r="O518">
            <v>3.1850045440774341E-3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2.5339038526410295E-3</v>
          </cell>
          <cell r="H519">
            <v>6.4021254539014865E-3</v>
          </cell>
          <cell r="I519">
            <v>7.3406104604972142E-3</v>
          </cell>
          <cell r="J519">
            <v>8.352846017549034E-3</v>
          </cell>
          <cell r="K519">
            <v>2.45300482234878E-2</v>
          </cell>
          <cell r="L519">
            <v>2.2074472571415607E-2</v>
          </cell>
          <cell r="M519">
            <v>0.11141759170690407</v>
          </cell>
          <cell r="N519">
            <v>0.1382600944413527</v>
          </cell>
          <cell r="O519">
            <v>0.1388034603146665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2.0216310926457999E-6</v>
          </cell>
          <cell r="E520">
            <v>7.4401948647127204E-7</v>
          </cell>
          <cell r="F520">
            <v>3.50508919290423E-6</v>
          </cell>
          <cell r="G520">
            <v>0.110637237234798</v>
          </cell>
          <cell r="H520">
            <v>0.143842536758509</v>
          </cell>
          <cell r="I520">
            <v>1.3115140220416899E-5</v>
          </cell>
          <cell r="J520">
            <v>3.12478364151728E-6</v>
          </cell>
          <cell r="K520">
            <v>1.97360619040462</v>
          </cell>
          <cell r="L520">
            <v>0.87891499499939096</v>
          </cell>
          <cell r="M520">
            <v>4.1989548460247501E-6</v>
          </cell>
          <cell r="N520">
            <v>5.0387445050489997E-6</v>
          </cell>
          <cell r="O520">
            <v>1.13031149936408E-5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3.0972420290270128</v>
          </cell>
          <cell r="E521">
            <v>3.0972427730464993</v>
          </cell>
          <cell r="F521">
            <v>3.097246278135692</v>
          </cell>
          <cell r="G521">
            <v>3.207883515370491</v>
          </cell>
          <cell r="H521">
            <v>3.351726052129</v>
          </cell>
          <cell r="I521">
            <v>3.3517391672692201</v>
          </cell>
          <cell r="J521">
            <v>3.3517422920528612</v>
          </cell>
          <cell r="K521">
            <v>3.2861171052490299</v>
          </cell>
          <cell r="L521">
            <v>3.10702347006095</v>
          </cell>
          <cell r="M521">
            <v>3.1070258088377098</v>
          </cell>
          <cell r="N521">
            <v>3.0719535389833701</v>
          </cell>
          <cell r="O521">
            <v>2.9964005029007299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8.7778889937759335E-4</v>
          </cell>
          <cell r="F522">
            <v>5.9656844646141785E-3</v>
          </cell>
          <cell r="G522">
            <v>6.0724071158981567E-3</v>
          </cell>
          <cell r="H522">
            <v>2.0185298655685146E-2</v>
          </cell>
          <cell r="I522">
            <v>2.0390903482652711E-2</v>
          </cell>
          <cell r="J522">
            <v>3.3710094300936799E-2</v>
          </cell>
          <cell r="K522">
            <v>5.4724070468722928E-2</v>
          </cell>
          <cell r="L522">
            <v>4.6761409925292846E-2</v>
          </cell>
          <cell r="M522">
            <v>4.2812179344832932E-2</v>
          </cell>
          <cell r="N522">
            <v>2.0038668934685963E-2</v>
          </cell>
          <cell r="O522">
            <v>2.4222467427849021E-2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8.7778889937759335E-4</v>
          </cell>
          <cell r="F523">
            <v>5.9656844646141785E-3</v>
          </cell>
          <cell r="G523">
            <v>6.0724071158981567E-3</v>
          </cell>
          <cell r="H523">
            <v>2.0185298655685146E-2</v>
          </cell>
          <cell r="I523">
            <v>2.0390903482652711E-2</v>
          </cell>
          <cell r="J523">
            <v>3.3710094300936799E-2</v>
          </cell>
          <cell r="K523">
            <v>5.4724070468722928E-2</v>
          </cell>
          <cell r="L523">
            <v>4.6761409925292846E-2</v>
          </cell>
          <cell r="M523">
            <v>4.2812179344832932E-2</v>
          </cell>
          <cell r="N523">
            <v>2.0038668934685963E-2</v>
          </cell>
          <cell r="O523">
            <v>2.4222467427849021E-2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8.8665545391676038E-4</v>
          </cell>
          <cell r="F524">
            <v>6.0259439036506853E-3</v>
          </cell>
          <cell r="G524">
            <v>6.1337445615132847E-3</v>
          </cell>
          <cell r="H524">
            <v>2.0389190561298124E-2</v>
          </cell>
          <cell r="I524">
            <v>2.059687220469969E-2</v>
          </cell>
          <cell r="J524">
            <v>3.405060030397658E-2</v>
          </cell>
          <cell r="K524">
            <v>5.527683885729593E-2</v>
          </cell>
          <cell r="L524">
            <v>4.7233747399285687E-2</v>
          </cell>
          <cell r="M524">
            <v>4.324462560084133E-2</v>
          </cell>
          <cell r="N524">
            <v>2.0241079732006007E-2</v>
          </cell>
          <cell r="O524">
            <v>2.446713881600909E-2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1.05217091656985E-4</v>
          </cell>
          <cell r="F525">
            <v>6.4008572806411798E-4</v>
          </cell>
          <cell r="G525">
            <v>4.7300427186435998E-4</v>
          </cell>
          <cell r="H525">
            <v>1.7178764704508299E-3</v>
          </cell>
          <cell r="I525">
            <v>1.57214555165106E-3</v>
          </cell>
          <cell r="J525">
            <v>2.3852487623376101E-3</v>
          </cell>
          <cell r="K525">
            <v>4.0890434632149999E-3</v>
          </cell>
          <cell r="L525">
            <v>2.8735984634388001E-3</v>
          </cell>
          <cell r="M525">
            <v>2.7353971183740099E-3</v>
          </cell>
          <cell r="N525">
            <v>1.38429616249844E-3</v>
          </cell>
          <cell r="O525">
            <v>2.0922300418809801E-3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1.05217091656985E-4</v>
          </cell>
          <cell r="F526">
            <v>6.9549312784009554E-4</v>
          </cell>
          <cell r="G526">
            <v>7.0879849266897003E-4</v>
          </cell>
          <cell r="H526">
            <v>2.0849046993176097E-3</v>
          </cell>
          <cell r="I526">
            <v>2.0540032748479096E-3</v>
          </cell>
          <cell r="J526">
            <v>3.2695178333855199E-3</v>
          </cell>
          <cell r="K526">
            <v>5.3389594156212014E-3</v>
          </cell>
          <cell r="L526">
            <v>4.4407591937657811E-3</v>
          </cell>
          <cell r="M526">
            <v>4.2199654983648398E-3</v>
          </cell>
          <cell r="N526">
            <v>2.3352096066137501E-3</v>
          </cell>
          <cell r="O526">
            <v>2.9900942201641096E-3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1.0688461076471019E-2</v>
          </cell>
          <cell r="H527">
            <v>8.1038780286328185E-3</v>
          </cell>
          <cell r="I527">
            <v>6.4418797635145625E-3</v>
          </cell>
          <cell r="J527">
            <v>8.148525460313364E-3</v>
          </cell>
          <cell r="K527">
            <v>1.5434867556309316E-2</v>
          </cell>
          <cell r="L527">
            <v>1.4870734844471637E-2</v>
          </cell>
          <cell r="M527">
            <v>2.2148472500051936E-2</v>
          </cell>
          <cell r="N527">
            <v>2.1277418724759984E-2</v>
          </cell>
          <cell r="O527">
            <v>4.6286740436114721E-2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G528">
            <v>6.3685719547584689E-6</v>
          </cell>
          <cell r="H528">
            <v>7.8900352954042936E-6</v>
          </cell>
          <cell r="I528">
            <v>8.5154308724149809E-6</v>
          </cell>
          <cell r="J528">
            <v>1.3534822651388867E-5</v>
          </cell>
          <cell r="K528">
            <v>3.0794898029095426E-5</v>
          </cell>
          <cell r="L528">
            <v>3.3962771642079943E-5</v>
          </cell>
          <cell r="M528">
            <v>5.8207533549393828E-5</v>
          </cell>
          <cell r="N528">
            <v>6.2968903662339698E-5</v>
          </cell>
          <cell r="O528">
            <v>1.5304805282788432E-4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1.0695566687119398E-2</v>
          </cell>
          <cell r="H529">
            <v>8.1120615708588015E-3</v>
          </cell>
          <cell r="I529">
            <v>6.4507161050763361E-3</v>
          </cell>
          <cell r="J529">
            <v>8.162349046447772E-3</v>
          </cell>
          <cell r="K529">
            <v>1.5465662454338424E-2</v>
          </cell>
          <cell r="L529">
            <v>1.4904697616113722E-2</v>
          </cell>
          <cell r="M529">
            <v>2.2206680033601326E-2</v>
          </cell>
          <cell r="N529">
            <v>2.1340387628422282E-2</v>
          </cell>
          <cell r="O529">
            <v>4.643978848894259E-2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0.95890160565282845</v>
          </cell>
          <cell r="E530">
            <v>1.1058958520057749</v>
          </cell>
          <cell r="F530">
            <v>1.1057855059474644</v>
          </cell>
          <cell r="G530">
            <v>1.1053242027713877</v>
          </cell>
          <cell r="H530">
            <v>0.55777525893983304</v>
          </cell>
          <cell r="I530">
            <v>0.56913683198038312</v>
          </cell>
          <cell r="J530">
            <v>0.56820958236846297</v>
          </cell>
          <cell r="K530">
            <v>0.55428808798179652</v>
          </cell>
          <cell r="L530">
            <v>0.55461700146096071</v>
          </cell>
          <cell r="M530">
            <v>0.55522385472652269</v>
          </cell>
          <cell r="N530">
            <v>0.55431168128799224</v>
          </cell>
          <cell r="O530">
            <v>0.55641983465707456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4.6939820611837627E-4</v>
          </cell>
          <cell r="E531">
            <v>1.808902118245537E-4</v>
          </cell>
          <cell r="F531">
            <v>2.9218209604404147E-4</v>
          </cell>
          <cell r="G531">
            <v>7.5299178257521671E-4</v>
          </cell>
          <cell r="H531">
            <v>0.54831151942323386</v>
          </cell>
          <cell r="I531">
            <v>0.53696242664991201</v>
          </cell>
          <cell r="J531">
            <v>0.53789316205680182</v>
          </cell>
          <cell r="K531">
            <v>0.55183055502493061</v>
          </cell>
          <cell r="L531">
            <v>0.55150646549559923</v>
          </cell>
          <cell r="M531">
            <v>0.55092871599711191</v>
          </cell>
          <cell r="N531">
            <v>0.55191318152200142</v>
          </cell>
          <cell r="O531">
            <v>0.55254083496612016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0.95937100385894691</v>
          </cell>
          <cell r="E532">
            <v>1.1060767422175997</v>
          </cell>
          <cell r="F532">
            <v>1.1060768081154986</v>
          </cell>
          <cell r="G532">
            <v>1.106075055979846</v>
          </cell>
          <cell r="H532">
            <v>1.1060756536020389</v>
          </cell>
          <cell r="I532">
            <v>1.1060772277277235</v>
          </cell>
          <cell r="J532">
            <v>1.1060812488530223</v>
          </cell>
          <cell r="K532">
            <v>1.1060889733519415</v>
          </cell>
          <cell r="L532">
            <v>1.1060957556538047</v>
          </cell>
          <cell r="M532">
            <v>1.1061161325113948</v>
          </cell>
          <cell r="N532">
            <v>1.106193502113006</v>
          </cell>
          <cell r="O532">
            <v>1.1089105956464786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2.2664963905226869E-3</v>
          </cell>
          <cell r="H533">
            <v>4.6841272773184475E-3</v>
          </cell>
          <cell r="I533">
            <v>4.7893785534641768E-3</v>
          </cell>
          <cell r="J533">
            <v>4.3840704434300213E-3</v>
          </cell>
          <cell r="K533">
            <v>6.7693589133065524E-3</v>
          </cell>
          <cell r="L533">
            <v>7.0600887180675221E-3</v>
          </cell>
          <cell r="M533">
            <v>7.8693926337003502E-3</v>
          </cell>
          <cell r="N533">
            <v>9.8581631804977969E-3</v>
          </cell>
          <cell r="O533">
            <v>1.9599380550782058E-2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2.2664963905226869E-3</v>
          </cell>
          <cell r="H534">
            <v>4.6841272773184475E-3</v>
          </cell>
          <cell r="I534">
            <v>4.7893785534641768E-3</v>
          </cell>
          <cell r="J534">
            <v>4.3840704434300213E-3</v>
          </cell>
          <cell r="K534">
            <v>6.7693589133065524E-3</v>
          </cell>
          <cell r="L534">
            <v>7.0600887180675221E-3</v>
          </cell>
          <cell r="M534">
            <v>7.8693926337003502E-3</v>
          </cell>
          <cell r="N534">
            <v>9.8581631804977969E-3</v>
          </cell>
          <cell r="O534">
            <v>1.9599380550782058E-2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2.2893902934572599E-3</v>
          </cell>
          <cell r="H535">
            <v>4.7314416942610561E-3</v>
          </cell>
          <cell r="I535">
            <v>4.8377561146102782E-3</v>
          </cell>
          <cell r="J535">
            <v>4.4283539832626487E-3</v>
          </cell>
          <cell r="K535">
            <v>6.8377362760672139E-3</v>
          </cell>
          <cell r="L535">
            <v>7.1314027455227471E-3</v>
          </cell>
          <cell r="M535">
            <v>7.9488814481821681E-3</v>
          </cell>
          <cell r="N535">
            <v>9.9577405863614122E-3</v>
          </cell>
          <cell r="O535">
            <v>1.9797354091699047E-2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2.9216283441016499E-4</v>
          </cell>
          <cell r="H536">
            <v>4.3393967434026E-4</v>
          </cell>
          <cell r="I536">
            <v>4.1913274220374899E-4</v>
          </cell>
          <cell r="J536">
            <v>3.41050594785984E-4</v>
          </cell>
          <cell r="K536">
            <v>6.5140714770038101E-4</v>
          </cell>
          <cell r="L536">
            <v>5.1328539850019404E-4</v>
          </cell>
          <cell r="M536">
            <v>6.8768608355584504E-4</v>
          </cell>
          <cell r="N536">
            <v>7.6705270368644099E-4</v>
          </cell>
          <cell r="O536">
            <v>1.75066988232365E-3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2.9216283441016499E-4</v>
          </cell>
          <cell r="H537">
            <v>5.4598112085110393E-4</v>
          </cell>
          <cell r="I537">
            <v>5.5345951736153704E-4</v>
          </cell>
          <cell r="J537">
            <v>5.1851124872110495E-4</v>
          </cell>
          <cell r="K537">
            <v>8.5465048753224102E-4</v>
          </cell>
          <cell r="L537">
            <v>7.7584967589021793E-4</v>
          </cell>
          <cell r="M537">
            <v>9.9078235476774204E-4</v>
          </cell>
          <cell r="N537">
            <v>1.1142215662936468E-3</v>
          </cell>
          <cell r="O537">
            <v>2.2190812946878058E-3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2.1838237603206807E-4</v>
          </cell>
          <cell r="G538">
            <v>2.6204449457227562E-4</v>
          </cell>
          <cell r="H538">
            <v>3.4944746730911033E-3</v>
          </cell>
          <cell r="I538">
            <v>4.124965077848276E-3</v>
          </cell>
          <cell r="J538">
            <v>3.5635314404467155E-3</v>
          </cell>
          <cell r="K538">
            <v>0.17207065105534239</v>
          </cell>
          <cell r="L538">
            <v>0.17744447233958105</v>
          </cell>
          <cell r="M538">
            <v>0.15355562937993666</v>
          </cell>
          <cell r="N538">
            <v>0.5722777403534991</v>
          </cell>
          <cell r="O538">
            <v>0.41756800516606779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2.3272948023752345E-4</v>
          </cell>
          <cell r="G539">
            <v>2.5938822894024582E-4</v>
          </cell>
          <cell r="H539">
            <v>3.5002534410112887E-3</v>
          </cell>
          <cell r="I539">
            <v>4.1378317560454231E-3</v>
          </cell>
          <cell r="J539">
            <v>3.6047061533972065E-3</v>
          </cell>
          <cell r="K539">
            <v>0.172122135651056</v>
          </cell>
          <cell r="L539">
            <v>0.1774687473386575</v>
          </cell>
          <cell r="M539">
            <v>0.15360929953661664</v>
          </cell>
          <cell r="N539">
            <v>0.5723313935425115</v>
          </cell>
          <cell r="O539">
            <v>0.41764374312911939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1.6497793028792301E-5</v>
          </cell>
          <cell r="E540">
            <v>1.6096116777351501E-5</v>
          </cell>
          <cell r="F540">
            <v>7.0194813860283907E-5</v>
          </cell>
          <cell r="G540">
            <v>3.72970356141388E-5</v>
          </cell>
          <cell r="H540">
            <v>6.5096098955035096E-4</v>
          </cell>
          <cell r="I540">
            <v>2.0133281108640499E-4</v>
          </cell>
          <cell r="J540">
            <v>1.8185381961438501E-4</v>
          </cell>
          <cell r="K540">
            <v>2.4705804427185798E-2</v>
          </cell>
          <cell r="L540">
            <v>3.5118645933814599E-4</v>
          </cell>
          <cell r="M540">
            <v>6.6042837985925799E-4</v>
          </cell>
          <cell r="N540">
            <v>7.2476255435623693E-2</v>
          </cell>
          <cell r="O540">
            <v>4.4469228482380404E-3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1.6497793028792301E-5</v>
          </cell>
          <cell r="E541">
            <v>7.1635709425299607E-8</v>
          </cell>
          <cell r="F541">
            <v>5.9830970218252101E-5</v>
          </cell>
          <cell r="G541">
            <v>6.3907434503415896E-5</v>
          </cell>
          <cell r="H541">
            <v>7.0771395508059318E-4</v>
          </cell>
          <cell r="I541">
            <v>8.1408698357401238E-4</v>
          </cell>
          <cell r="J541">
            <v>8.1759724322721993E-4</v>
          </cell>
          <cell r="K541">
            <v>2.4955030525253843E-2</v>
          </cell>
          <cell r="L541">
            <v>2.4957229981928546E-2</v>
          </cell>
          <cell r="M541">
            <v>2.4956168579469466E-2</v>
          </cell>
          <cell r="N541">
            <v>7.7231969530900349E-2</v>
          </cell>
          <cell r="O541">
            <v>7.7172196172027821E-2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3.2948482667790322E-5</v>
          </cell>
          <cell r="F542">
            <v>2.2498597403450269E-3</v>
          </cell>
          <cell r="G542">
            <v>2.7803696965995402E-3</v>
          </cell>
          <cell r="H542">
            <v>2.8398453687505879E-3</v>
          </cell>
          <cell r="I542">
            <v>3.0142078289787759E-3</v>
          </cell>
          <cell r="J542">
            <v>3.1780077708197024E-3</v>
          </cell>
          <cell r="K542">
            <v>3.1246798495105344E-3</v>
          </cell>
          <cell r="L542">
            <v>3.4651145243586516E-3</v>
          </cell>
          <cell r="M542">
            <v>3.3644669487665241E-3</v>
          </cell>
          <cell r="N542">
            <v>3.5832292642495088E-3</v>
          </cell>
          <cell r="O542">
            <v>3.5404295088601206E-3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3.29424603459086E-5</v>
          </cell>
          <cell r="F543">
            <v>2.2814234414301718E-3</v>
          </cell>
          <cell r="G543">
            <v>2.876564401740275E-3</v>
          </cell>
          <cell r="H543">
            <v>2.9190965177273605E-3</v>
          </cell>
          <cell r="I543">
            <v>3.0489983644187233E-3</v>
          </cell>
          <cell r="J543">
            <v>3.2408171744131003E-3</v>
          </cell>
          <cell r="K543">
            <v>3.1192435743919457E-3</v>
          </cell>
          <cell r="L543">
            <v>3.4783308206174372E-3</v>
          </cell>
          <cell r="M543">
            <v>3.3235886102683039E-3</v>
          </cell>
          <cell r="N543">
            <v>3.5529479699494839E-3</v>
          </cell>
          <cell r="O543">
            <v>3.4766458821563965E-3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6.51507596591029E-5</v>
          </cell>
          <cell r="F544">
            <v>4.531283181775197E-3</v>
          </cell>
          <cell r="G544">
            <v>5.6569340983398161E-3</v>
          </cell>
          <cell r="H544">
            <v>5.7589418864779493E-3</v>
          </cell>
          <cell r="I544">
            <v>6.063206193397507E-3</v>
          </cell>
          <cell r="J544">
            <v>6.4188249452328009E-3</v>
          </cell>
          <cell r="K544">
            <v>6.2439234239024819E-3</v>
          </cell>
          <cell r="L544">
            <v>6.9434453449760862E-3</v>
          </cell>
          <cell r="M544">
            <v>6.6880555590348306E-3</v>
          </cell>
          <cell r="N544">
            <v>7.136177234198988E-3</v>
          </cell>
          <cell r="O544">
            <v>7.0170753910165223E-3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213.780687861823</v>
          </cell>
          <cell r="E545">
            <v>180.072185274383</v>
          </cell>
          <cell r="F545">
            <v>0.54858877044202004</v>
          </cell>
          <cell r="G545">
            <v>0.158609698780626</v>
          </cell>
          <cell r="H545">
            <v>0.24350859197618399</v>
          </cell>
          <cell r="I545">
            <v>0.22000115976974</v>
          </cell>
          <cell r="J545">
            <v>0.24319732270313199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2.7300039121493245</v>
          </cell>
          <cell r="E546">
            <v>2.2995424665584703</v>
          </cell>
          <cell r="F546">
            <v>7.0055415409454947E-3</v>
          </cell>
          <cell r="G546">
            <v>2.0254640515321352E-3</v>
          </cell>
          <cell r="H546">
            <v>3.1096326585244964E-3</v>
          </cell>
          <cell r="I546">
            <v>2.8094400521200364E-3</v>
          </cell>
          <cell r="J546">
            <v>3.1056577141940983E-3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2.7763725696340686</v>
          </cell>
          <cell r="E547">
            <v>2.3385998087582207</v>
          </cell>
          <cell r="F547">
            <v>7.1245294862600124E-3</v>
          </cell>
          <cell r="G547">
            <v>2.0598662179302095E-3</v>
          </cell>
          <cell r="H547">
            <v>3.162449246443952E-3</v>
          </cell>
          <cell r="I547">
            <v>2.8571579190875274E-3</v>
          </cell>
          <cell r="J547">
            <v>3.1584067883523633E-3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3.4025879547987747E-4</v>
          </cell>
          <cell r="G548">
            <v>2.8713664785833898E-4</v>
          </cell>
          <cell r="H548">
            <v>3.4166524481090153E-4</v>
          </cell>
          <cell r="I548">
            <v>3.4288768611414927E-4</v>
          </cell>
          <cell r="J548">
            <v>3.2926003338928797E-4</v>
          </cell>
          <cell r="K548">
            <v>1.2069768696271693E-3</v>
          </cell>
          <cell r="L548">
            <v>1.2182935899559815E-3</v>
          </cell>
          <cell r="M548">
            <v>1.190366005304646E-3</v>
          </cell>
          <cell r="N548">
            <v>1.1912711066114708E-3</v>
          </cell>
          <cell r="O548">
            <v>1.4177233059759499E-3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3.4025879547987747E-4</v>
          </cell>
          <cell r="G549">
            <v>2.8713664785833898E-4</v>
          </cell>
          <cell r="H549">
            <v>3.4166524481090153E-4</v>
          </cell>
          <cell r="I549">
            <v>3.4288768611414927E-4</v>
          </cell>
          <cell r="J549">
            <v>3.2926003338928797E-4</v>
          </cell>
          <cell r="K549">
            <v>1.2069768696271693E-3</v>
          </cell>
          <cell r="L549">
            <v>1.2182935899559815E-3</v>
          </cell>
          <cell r="M549">
            <v>1.190366005304646E-3</v>
          </cell>
          <cell r="N549">
            <v>1.1912711066114708E-3</v>
          </cell>
          <cell r="O549">
            <v>1.4177233059759499E-3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4.5758567948603703E-8</v>
          </cell>
          <cell r="E550">
            <v>8.0898249318755297E-8</v>
          </cell>
          <cell r="F550">
            <v>1.8840841838942901E-5</v>
          </cell>
          <cell r="G550">
            <v>2.9432857089627099E-7</v>
          </cell>
          <cell r="H550">
            <v>1.67040565617904E-6</v>
          </cell>
          <cell r="I550">
            <v>3.4150382213537299E-7</v>
          </cell>
          <cell r="J550">
            <v>1.9598348616954699E-7</v>
          </cell>
          <cell r="K550">
            <v>6.7717951658274999E-5</v>
          </cell>
          <cell r="L550">
            <v>2.0866933252947701E-6</v>
          </cell>
          <cell r="M550">
            <v>3.38173224705228E-7</v>
          </cell>
          <cell r="N550">
            <v>3.5581134749970198E-7</v>
          </cell>
          <cell r="O550">
            <v>1.7363069793327601E-5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4.5758567948603703E-8</v>
          </cell>
          <cell r="E551">
            <v>-1.5672951942165812E-6</v>
          </cell>
          <cell r="F551">
            <v>1.8846741894514171E-5</v>
          </cell>
          <cell r="G551">
            <v>1.9131594751687322E-5</v>
          </cell>
          <cell r="H551">
            <v>2.0638869015141265E-5</v>
          </cell>
          <cell r="I551">
            <v>2.0835153561802623E-5</v>
          </cell>
          <cell r="J551">
            <v>2.0695466639275192E-5</v>
          </cell>
          <cell r="K551">
            <v>8.799481974057735E-5</v>
          </cell>
          <cell r="L551">
            <v>9.0708994415841744E-5</v>
          </cell>
          <cell r="M551">
            <v>9.0042732460571677E-5</v>
          </cell>
          <cell r="N551">
            <v>9.0674989800665224E-5</v>
          </cell>
          <cell r="O551">
            <v>1.0897743008344818E-4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0.40802107276277993</v>
          </cell>
          <cell r="E552">
            <v>0.47088312389311632</v>
          </cell>
          <cell r="F552">
            <v>0.47030280757416537</v>
          </cell>
          <cell r="G552">
            <v>0.47055109137969781</v>
          </cell>
          <cell r="H552">
            <v>0.44354100033606952</v>
          </cell>
          <cell r="I552">
            <v>0.47025943730296421</v>
          </cell>
          <cell r="J552">
            <v>0.47011267262078882</v>
          </cell>
          <cell r="K552">
            <v>0.42679734110496076</v>
          </cell>
          <cell r="L552">
            <v>0.46382319835678487</v>
          </cell>
          <cell r="M552">
            <v>0.41747531625681694</v>
          </cell>
          <cell r="N552">
            <v>0.44057774622864027</v>
          </cell>
          <cell r="O552">
            <v>0.37032401747229932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0.40802107276277993</v>
          </cell>
          <cell r="E553">
            <v>0.47088312389311632</v>
          </cell>
          <cell r="F553">
            <v>0.47030280757416537</v>
          </cell>
          <cell r="G553">
            <v>0.47055109137969781</v>
          </cell>
          <cell r="H553">
            <v>0.44354100033606952</v>
          </cell>
          <cell r="I553">
            <v>0.47025943730296421</v>
          </cell>
          <cell r="J553">
            <v>0.47011267262078882</v>
          </cell>
          <cell r="K553">
            <v>0.42679734110496076</v>
          </cell>
          <cell r="L553">
            <v>0.46382319835678487</v>
          </cell>
          <cell r="M553">
            <v>0.41747531625681694</v>
          </cell>
          <cell r="N553">
            <v>0.44057774622864027</v>
          </cell>
          <cell r="O553">
            <v>0.37032401747229932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1.51962554451842E-4</v>
          </cell>
          <cell r="E554">
            <v>9.0039723497572204E-3</v>
          </cell>
          <cell r="F554">
            <v>5.9071034256972097E-7</v>
          </cell>
          <cell r="G554">
            <v>1.0354170169706999E-6</v>
          </cell>
          <cell r="H554">
            <v>4.8390742948446801E-2</v>
          </cell>
          <cell r="I554">
            <v>2.0020104275825099E-2</v>
          </cell>
          <cell r="J554">
            <v>3.87073230903121E-6</v>
          </cell>
          <cell r="K554">
            <v>4.8389747048472001E-2</v>
          </cell>
          <cell r="L554">
            <v>1.6945424625923002E-2</v>
          </cell>
          <cell r="M554">
            <v>3.0838509167988699E-3</v>
          </cell>
          <cell r="N554">
            <v>4.5192913891091702E-2</v>
          </cell>
          <cell r="O554">
            <v>2.01599855924589E-2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5.9406883971490146E-2</v>
          </cell>
          <cell r="E555">
            <v>6.8410856321247354E-2</v>
          </cell>
          <cell r="F555">
            <v>6.8411447031589939E-2</v>
          </cell>
          <cell r="G555">
            <v>6.8412482448606898E-2</v>
          </cell>
          <cell r="H555">
            <v>6.8411753944049802E-2</v>
          </cell>
          <cell r="I555">
            <v>6.8411809703816398E-2</v>
          </cell>
          <cell r="J555">
            <v>6.8414717956580995E-2</v>
          </cell>
          <cell r="K555">
            <v>6.8413722056606202E-2</v>
          </cell>
          <cell r="L555">
            <v>6.8414700214385796E-2</v>
          </cell>
          <cell r="M555">
            <v>6.8419022591193895E-2</v>
          </cell>
          <cell r="N555">
            <v>6.8421142902041807E-2</v>
          </cell>
          <cell r="O555">
            <v>6.8436750400349494E-2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1.2575303876575115E-3</v>
          </cell>
          <cell r="H556">
            <v>3.1567264436628082E-3</v>
          </cell>
          <cell r="I556">
            <v>4.073185579017106E-3</v>
          </cell>
          <cell r="J556">
            <v>3.1564944748083338E-3</v>
          </cell>
          <cell r="K556">
            <v>1.5825188781791295E-2</v>
          </cell>
          <cell r="L556">
            <v>1.1993141761115093E-2</v>
          </cell>
          <cell r="M556">
            <v>9.8887208583833472E-2</v>
          </cell>
          <cell r="N556">
            <v>0.15834096470410683</v>
          </cell>
          <cell r="O556">
            <v>0.1308107375128873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1.3281781622450099E-3</v>
          </cell>
          <cell r="H557">
            <v>3.334070625891054E-3</v>
          </cell>
          <cell r="I557">
            <v>4.3020162295236836E-3</v>
          </cell>
          <cell r="J557">
            <v>3.3338256250784659E-3</v>
          </cell>
          <cell r="K557">
            <v>1.6714244331330133E-2</v>
          </cell>
          <cell r="L557">
            <v>1.2666913770166498E-2</v>
          </cell>
          <cell r="M557">
            <v>0.10444266974022864</v>
          </cell>
          <cell r="N557">
            <v>0.16723652451894441</v>
          </cell>
          <cell r="O557">
            <v>0.13815965535068989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1.6361237141501999E-4</v>
          </cell>
          <cell r="H558">
            <v>2.3750032868197099E-4</v>
          </cell>
          <cell r="I558">
            <v>1.5851738199473001E-4</v>
          </cell>
          <cell r="J558">
            <v>2.1564865983017899E-5</v>
          </cell>
          <cell r="K558">
            <v>1.4188987771793699E-3</v>
          </cell>
          <cell r="L558">
            <v>1.7882873507118999E-5</v>
          </cell>
          <cell r="M558">
            <v>7.1380348364002604E-3</v>
          </cell>
          <cell r="N558">
            <v>7.0915864265533798E-3</v>
          </cell>
          <cell r="O558">
            <v>1.7008979416647E-4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1.6361237141501999E-4</v>
          </cell>
          <cell r="H559">
            <v>4.0009298902716415E-4</v>
          </cell>
          <cell r="I559">
            <v>5.2425501130991703E-4</v>
          </cell>
          <cell r="J559">
            <v>4.1049429296373949E-4</v>
          </cell>
          <cell r="K559">
            <v>1.5942325903907752E-3</v>
          </cell>
          <cell r="L559">
            <v>1.4679470537595012E-3</v>
          </cell>
          <cell r="M559">
            <v>8.5666350604455873E-3</v>
          </cell>
          <cell r="N559">
            <v>1.4482977527399209E-2</v>
          </cell>
          <cell r="O559">
            <v>1.4390634485138026E-2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0.85059880706760882</v>
          </cell>
          <cell r="F560">
            <v>0.85059989089884802</v>
          </cell>
          <cell r="G560">
            <v>0.85041213692687767</v>
          </cell>
          <cell r="H560">
            <v>0.84839719126465041</v>
          </cell>
          <cell r="I560">
            <v>0.84781173591540571</v>
          </cell>
          <cell r="J560">
            <v>0.84778926931559362</v>
          </cell>
          <cell r="K560">
            <v>0.84667546826624063</v>
          </cell>
          <cell r="L560">
            <v>0.84699431887902099</v>
          </cell>
          <cell r="M560">
            <v>0.84542261447879097</v>
          </cell>
          <cell r="N560">
            <v>0.84621310918045645</v>
          </cell>
          <cell r="O560">
            <v>0.84191233711388969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4.0436196670676186</v>
          </cell>
          <cell r="F561">
            <v>4.0436248194394269</v>
          </cell>
          <cell r="G561">
            <v>4.0427322651032167</v>
          </cell>
          <cell r="H561">
            <v>4.0331535144158641</v>
          </cell>
          <cell r="I561">
            <v>4.0303703471403862</v>
          </cell>
          <cell r="J561">
            <v>4.0302635442809187</v>
          </cell>
          <cell r="K561">
            <v>4.0249687004709509</v>
          </cell>
          <cell r="L561">
            <v>4.0264844686544761</v>
          </cell>
          <cell r="M561">
            <v>4.0190128207156546</v>
          </cell>
          <cell r="N561">
            <v>4.0227707144439497</v>
          </cell>
          <cell r="O561">
            <v>4.002325486485188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4.8942184741352301</v>
          </cell>
          <cell r="F562">
            <v>4.8942247103382757</v>
          </cell>
          <cell r="G562">
            <v>4.8931444020300949</v>
          </cell>
          <cell r="H562">
            <v>4.881550705680513</v>
          </cell>
          <cell r="I562">
            <v>4.8781820830557887</v>
          </cell>
          <cell r="J562">
            <v>4.878052813596506</v>
          </cell>
          <cell r="K562">
            <v>4.8716441687371921</v>
          </cell>
          <cell r="L562">
            <v>4.8734787875334957</v>
          </cell>
          <cell r="M562">
            <v>4.8644354351944434</v>
          </cell>
          <cell r="N562">
            <v>4.8689838236244034</v>
          </cell>
          <cell r="O562">
            <v>4.8442378235990775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0.266169561985174</v>
          </cell>
          <cell r="F563">
            <v>2.9151788963287101E-7</v>
          </cell>
          <cell r="G563">
            <v>1.5874131377388901E-7</v>
          </cell>
          <cell r="H563">
            <v>0.12912024412575401</v>
          </cell>
          <cell r="I563">
            <v>0.13618279493475</v>
          </cell>
          <cell r="J563">
            <v>5.7938499168855297E-7</v>
          </cell>
          <cell r="K563">
            <v>0.12877570669661401</v>
          </cell>
          <cell r="L563">
            <v>0.115349405509445</v>
          </cell>
          <cell r="M563">
            <v>2.0443421219705101E-2</v>
          </cell>
          <cell r="N563">
            <v>0.142778460398821</v>
          </cell>
          <cell r="O563">
            <v>0.100257948624406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0.266169561985174</v>
          </cell>
          <cell r="F564">
            <v>0.26616985350306399</v>
          </cell>
          <cell r="G564">
            <v>0.26617001224437797</v>
          </cell>
          <cell r="H564">
            <v>0.26549101890837201</v>
          </cell>
          <cell r="I564">
            <v>0.26530322881964502</v>
          </cell>
          <cell r="J564">
            <v>0.26530361844549499</v>
          </cell>
          <cell r="K564">
            <v>0.26495908101635501</v>
          </cell>
          <cell r="L564">
            <v>0.26505065660709798</v>
          </cell>
          <cell r="M564">
            <v>0.26456853342576397</v>
          </cell>
          <cell r="N564">
            <v>0.26481294724781701</v>
          </cell>
          <cell r="O564">
            <v>0.26347983024293198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1.0581576465706313E-2</v>
          </cell>
          <cell r="H565">
            <v>8.0228392483465017E-3</v>
          </cell>
          <cell r="I565">
            <v>6.3774609658794161E-3</v>
          </cell>
          <cell r="J565">
            <v>8.0670402057102259E-3</v>
          </cell>
          <cell r="K565">
            <v>1.5280518880746221E-2</v>
          </cell>
          <cell r="L565">
            <v>1.4722027496026927E-2</v>
          </cell>
          <cell r="M565">
            <v>2.1926987775051421E-2</v>
          </cell>
          <cell r="N565">
            <v>2.1064644537512372E-2</v>
          </cell>
          <cell r="O565">
            <v>4.5823873031753552E-2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1.0688461076471019E-2</v>
          </cell>
          <cell r="H566">
            <v>8.1038780286328185E-3</v>
          </cell>
          <cell r="I566">
            <v>6.4418797635145625E-3</v>
          </cell>
          <cell r="J566">
            <v>8.148525460313364E-3</v>
          </cell>
          <cell r="K566">
            <v>1.5434867556309316E-2</v>
          </cell>
          <cell r="L566">
            <v>1.4870734844471637E-2</v>
          </cell>
          <cell r="M566">
            <v>2.2148472500051936E-2</v>
          </cell>
          <cell r="N566">
            <v>2.1277418724759984E-2</v>
          </cell>
          <cell r="O566">
            <v>4.6286740436114721E-2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1.0581576465706313E-2</v>
          </cell>
          <cell r="H567">
            <v>8.0228392483465017E-3</v>
          </cell>
          <cell r="I567">
            <v>6.3774609658794161E-3</v>
          </cell>
          <cell r="J567">
            <v>8.0670402057102259E-3</v>
          </cell>
          <cell r="K567">
            <v>1.5280518880746221E-2</v>
          </cell>
          <cell r="L567">
            <v>1.4722027496026927E-2</v>
          </cell>
          <cell r="M567">
            <v>2.1926987775051421E-2</v>
          </cell>
          <cell r="N567">
            <v>2.1064644537512372E-2</v>
          </cell>
          <cell r="O567">
            <v>4.5823873031753552E-2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8.4529779984138405E-4</v>
          </cell>
          <cell r="H568">
            <v>6.2734531512150503E-4</v>
          </cell>
          <cell r="I568">
            <v>5.1773820528922996E-4</v>
          </cell>
          <cell r="J568">
            <v>5.0380047486663396E-4</v>
          </cell>
          <cell r="K568">
            <v>1.0341087604493701E-3</v>
          </cell>
          <cell r="L568">
            <v>8.0283770201330202E-4</v>
          </cell>
          <cell r="M568">
            <v>1.3381598052784199E-3</v>
          </cell>
          <cell r="N568">
            <v>1.1157158166098199E-3</v>
          </cell>
          <cell r="O568">
            <v>3.0182163745013E-3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8.4529779984138405E-4</v>
          </cell>
          <cell r="H569">
            <v>8.3768606035796789E-4</v>
          </cell>
          <cell r="I569">
            <v>7.0276715316511989E-4</v>
          </cell>
          <cell r="J569">
            <v>7.506552338650259E-4</v>
          </cell>
          <cell r="K569">
            <v>1.3366061888918251E-3</v>
          </cell>
          <cell r="L569">
            <v>1.2193623757391001E-3</v>
          </cell>
          <cell r="M569">
            <v>1.8600666759514002E-3</v>
          </cell>
          <cell r="N569">
            <v>1.70555818431932E-3</v>
          </cell>
          <cell r="O569">
            <v>3.7407285186356297E-3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2.8414659621726901E-4</v>
          </cell>
          <cell r="E570">
            <v>6.7299521635910296E-4</v>
          </cell>
          <cell r="F570">
            <v>4.4119857445887312E-3</v>
          </cell>
          <cell r="G570">
            <v>4.1197596341831398E-3</v>
          </cell>
          <cell r="H570">
            <v>9.7758366295021496E-3</v>
          </cell>
          <cell r="I570">
            <v>1.3677982848374392E-2</v>
          </cell>
          <cell r="J570">
            <v>2.042328503288774E-2</v>
          </cell>
          <cell r="K570">
            <v>3.3038498647447213E-2</v>
          </cell>
          <cell r="L570">
            <v>2.869375907222451E-2</v>
          </cell>
          <cell r="M570">
            <v>5.4470422780616631E-2</v>
          </cell>
          <cell r="N570">
            <v>3.7806012142831774E-2</v>
          </cell>
          <cell r="O570">
            <v>9.5879647107701776E-2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2.8414659621726901E-4</v>
          </cell>
          <cell r="E571">
            <v>6.7299521635910296E-4</v>
          </cell>
          <cell r="F571">
            <v>5.6795288720307962E-3</v>
          </cell>
          <cell r="G571">
            <v>5.1388668854786936E-3</v>
          </cell>
          <cell r="H571">
            <v>1.1842148801757919E-2</v>
          </cell>
          <cell r="I571">
            <v>1.6082434260363359E-2</v>
          </cell>
          <cell r="J571">
            <v>2.3334224959298034E-2</v>
          </cell>
          <cell r="K571">
            <v>3.6697893188123845E-2</v>
          </cell>
          <cell r="L571">
            <v>3.1877179214911476E-2</v>
          </cell>
          <cell r="M571">
            <v>6.051178621916542E-2</v>
          </cell>
          <cell r="N571">
            <v>4.200316904831565E-2</v>
          </cell>
          <cell r="O571">
            <v>0.10652296131664404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2.2945929874452998E-3</v>
          </cell>
          <cell r="E572">
            <v>1.9731618516984E-5</v>
          </cell>
          <cell r="F572">
            <v>7.7292129647172302E-5</v>
          </cell>
          <cell r="G572">
            <v>5.1978823712071299E-5</v>
          </cell>
          <cell r="H572">
            <v>2.7316793621129799E-4</v>
          </cell>
          <cell r="I572">
            <v>6.3230233239670104E-4</v>
          </cell>
          <cell r="J572">
            <v>2.12691852847041E-4</v>
          </cell>
          <cell r="K572">
            <v>4.2604828178974198E-4</v>
          </cell>
          <cell r="L572">
            <v>1.0647797088816E-3</v>
          </cell>
          <cell r="M572">
            <v>7.3042288349315103E-4</v>
          </cell>
          <cell r="N572">
            <v>5.3439050688538397E-4</v>
          </cell>
          <cell r="O572">
            <v>4.4305649998070996E-3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2.2945929874452998E-3</v>
          </cell>
          <cell r="E573">
            <v>2.1592231959550057E-5</v>
          </cell>
          <cell r="F573">
            <v>8.5058187657029941E-5</v>
          </cell>
          <cell r="G573">
            <v>8.5832946390869847E-5</v>
          </cell>
          <cell r="H573">
            <v>3.1748774662807705E-4</v>
          </cell>
          <cell r="I573">
            <v>8.8510513334664478E-4</v>
          </cell>
          <cell r="J573">
            <v>9.1673422077213505E-4</v>
          </cell>
          <cell r="K573">
            <v>6.79583728706991E-4</v>
          </cell>
          <cell r="L573">
            <v>1.4539579811629511E-3</v>
          </cell>
          <cell r="M573">
            <v>1.7379923522111091E-3</v>
          </cell>
          <cell r="N573">
            <v>1.3380880051026109E-3</v>
          </cell>
          <cell r="O573">
            <v>5.1436343215856342E-3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3.0341290136711341E-4</v>
          </cell>
          <cell r="H574">
            <v>2.6270825393563567E-3</v>
          </cell>
          <cell r="I574">
            <v>2.8396881018943262E-3</v>
          </cell>
          <cell r="J574">
            <v>2.607426694029304E-3</v>
          </cell>
          <cell r="K574">
            <v>2.6664708725249913E-3</v>
          </cell>
          <cell r="L574">
            <v>2.9201539678213764E-3</v>
          </cell>
          <cell r="M574">
            <v>3.2697087144214982E-3</v>
          </cell>
          <cell r="N574">
            <v>3.3632180388322164E-3</v>
          </cell>
          <cell r="O574">
            <v>5.6697605767158715E-3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4.6901828097314506E-4</v>
          </cell>
          <cell r="H575">
            <v>4.0609668574792994E-3</v>
          </cell>
          <cell r="I575">
            <v>4.3896143705467695E-3</v>
          </cell>
          <cell r="J575">
            <v>4.0305826821695825E-3</v>
          </cell>
          <cell r="K575">
            <v>4.1218536827590108E-3</v>
          </cell>
          <cell r="L575">
            <v>4.5139992004075711E-3</v>
          </cell>
          <cell r="M575">
            <v>5.0543439438831437E-3</v>
          </cell>
          <cell r="N575">
            <v>5.1988914644152699E-3</v>
          </cell>
          <cell r="O575">
            <v>8.7643648217946655E-3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7.7243118234025798E-4</v>
          </cell>
          <cell r="H576">
            <v>6.6880493968356613E-3</v>
          </cell>
          <cell r="I576">
            <v>7.2293024724411018E-3</v>
          </cell>
          <cell r="J576">
            <v>6.6380093761988883E-3</v>
          </cell>
          <cell r="K576">
            <v>6.7883245552840072E-3</v>
          </cell>
          <cell r="L576">
            <v>7.434153168228954E-3</v>
          </cell>
          <cell r="M576">
            <v>8.3240526583046384E-3</v>
          </cell>
          <cell r="N576">
            <v>8.5621095032474732E-3</v>
          </cell>
          <cell r="O576">
            <v>1.4434125398510531E-2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4.14623591009577E-5</v>
          </cell>
          <cell r="H577">
            <v>3.21983605113566E-4</v>
          </cell>
          <cell r="I577">
            <v>3.7344584920531803E-5</v>
          </cell>
          <cell r="J577">
            <v>1.6831081811747501E-6</v>
          </cell>
          <cell r="K577">
            <v>3.29975364755542E-4</v>
          </cell>
          <cell r="L577">
            <v>6.6596532191930902E-5</v>
          </cell>
          <cell r="M577">
            <v>5.5945399186957802E-5</v>
          </cell>
          <cell r="N577">
            <v>3.0559274804823001E-4</v>
          </cell>
          <cell r="O577">
            <v>4.2244463501586201E-4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4.14623591009577E-5</v>
          </cell>
          <cell r="H578">
            <v>3.6344596421452398E-4</v>
          </cell>
          <cell r="I578">
            <v>3.9290246553333799E-4</v>
          </cell>
          <cell r="J578">
            <v>3.6101129821527301E-4</v>
          </cell>
          <cell r="K578">
            <v>3.6900305785724901E-4</v>
          </cell>
          <cell r="L578">
            <v>4.0377014874957902E-4</v>
          </cell>
          <cell r="M578">
            <v>4.5251729613443099E-4</v>
          </cell>
          <cell r="N578">
            <v>4.6546853822710099E-4</v>
          </cell>
          <cell r="O578">
            <v>7.8398278225104998E-4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0.56353793776146777</v>
          </cell>
          <cell r="E579">
            <v>1.127745733692832</v>
          </cell>
          <cell r="F579">
            <v>1.1274973046621084</v>
          </cell>
          <cell r="G579">
            <v>1.1275398885097963</v>
          </cell>
          <cell r="H579">
            <v>1.1275879496823138</v>
          </cell>
          <cell r="I579">
            <v>1.1276272728478354</v>
          </cell>
          <cell r="J579">
            <v>1.1275127532139053</v>
          </cell>
          <cell r="K579">
            <v>2.2164012475995771</v>
          </cell>
          <cell r="L579">
            <v>3.5233265674350611</v>
          </cell>
          <cell r="M579">
            <v>3.5228376129422805</v>
          </cell>
          <cell r="N579">
            <v>3.5231771464520079</v>
          </cell>
          <cell r="O579">
            <v>3.5229525727587658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0.56353793776146777</v>
          </cell>
          <cell r="E580">
            <v>1.127745733692832</v>
          </cell>
          <cell r="F580">
            <v>1.1274973046621084</v>
          </cell>
          <cell r="G580">
            <v>1.1275398885097963</v>
          </cell>
          <cell r="H580">
            <v>1.1275879496823138</v>
          </cell>
          <cell r="I580">
            <v>1.1276272728478354</v>
          </cell>
          <cell r="J580">
            <v>1.1275127532139053</v>
          </cell>
          <cell r="K580">
            <v>2.2164012475995771</v>
          </cell>
          <cell r="L580">
            <v>3.5233265674350611</v>
          </cell>
          <cell r="M580">
            <v>3.5228376129422805</v>
          </cell>
          <cell r="N580">
            <v>3.5231771464520079</v>
          </cell>
          <cell r="O580">
            <v>3.5229525727587658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4.5550143522171203E-2</v>
          </cell>
          <cell r="E581">
            <v>4.55501345639397E-2</v>
          </cell>
          <cell r="F581">
            <v>2.0023784902658199E-7</v>
          </cell>
          <cell r="G581">
            <v>4.9377125824764201E-7</v>
          </cell>
          <cell r="H581">
            <v>1.9455000030356899E-7</v>
          </cell>
          <cell r="I581">
            <v>1.75412498309789E-7</v>
          </cell>
          <cell r="J581">
            <v>8.0998836016966504E-8</v>
          </cell>
          <cell r="K581">
            <v>0.13277765935802399</v>
          </cell>
          <cell r="L581">
            <v>0.15187830780303899</v>
          </cell>
          <cell r="M581">
            <v>1.6505152867961E-7</v>
          </cell>
          <cell r="N581">
            <v>2.72695286068332E-7</v>
          </cell>
          <cell r="O581">
            <v>8.6757272425733805E-7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4.5550143522171203E-2</v>
          </cell>
          <cell r="E582">
            <v>9.1100278086110806E-2</v>
          </cell>
          <cell r="F582">
            <v>9.1100478323959899E-2</v>
          </cell>
          <cell r="G582">
            <v>9.11009720952181E-2</v>
          </cell>
          <cell r="H582">
            <v>9.1101166645218404E-2</v>
          </cell>
          <cell r="I582">
            <v>9.1101342057716694E-2</v>
          </cell>
          <cell r="J582">
            <v>9.1101423056552694E-2</v>
          </cell>
          <cell r="K582">
            <v>0.179078700463256</v>
          </cell>
          <cell r="L582">
            <v>0.28465684019752602</v>
          </cell>
          <cell r="M582">
            <v>0.284656583173926</v>
          </cell>
          <cell r="N582">
            <v>0.284656668317461</v>
          </cell>
          <cell r="O582">
            <v>0.28465735347943799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2.4098452263866818E-4</v>
          </cell>
          <cell r="H583">
            <v>9.2520874865840833E-4</v>
          </cell>
          <cell r="I583">
            <v>1.024323458751079E-3</v>
          </cell>
          <cell r="J583">
            <v>8.3529228637319389E-4</v>
          </cell>
          <cell r="K583">
            <v>1.1453779412598044E-3</v>
          </cell>
          <cell r="L583">
            <v>1.0545343279663613E-3</v>
          </cell>
          <cell r="M583">
            <v>1.4259737994310137E-3</v>
          </cell>
          <cell r="N583">
            <v>1.248002402415685E-3</v>
          </cell>
          <cell r="O583">
            <v>2.41092446214749E-3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4.7824745540729028E-4</v>
          </cell>
          <cell r="H584">
            <v>1.8361292456524241E-3</v>
          </cell>
          <cell r="I584">
            <v>2.0328280102711155E-3</v>
          </cell>
          <cell r="J584">
            <v>1.6576849255928864E-3</v>
          </cell>
          <cell r="K584">
            <v>2.273067497817997E-3</v>
          </cell>
          <cell r="L584">
            <v>2.092783193988514E-3</v>
          </cell>
          <cell r="M584">
            <v>2.8299258956057134E-3</v>
          </cell>
          <cell r="N584">
            <v>2.4767315625178511E-3</v>
          </cell>
          <cell r="O584">
            <v>4.784616358661592E-3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7.1923197804595876E-4</v>
          </cell>
          <cell r="H585">
            <v>2.7613379943108346E-3</v>
          </cell>
          <cell r="I585">
            <v>3.0571514690221932E-3</v>
          </cell>
          <cell r="J585">
            <v>2.4929772119660801E-3</v>
          </cell>
          <cell r="K585">
            <v>3.4184454390778041E-3</v>
          </cell>
          <cell r="L585">
            <v>3.1473175219548745E-3</v>
          </cell>
          <cell r="M585">
            <v>4.2558996950367274E-3</v>
          </cell>
          <cell r="N585">
            <v>3.7247339649335376E-3</v>
          </cell>
          <cell r="O585">
            <v>7.1955408208090798E-3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3.8556884093706401E-5</v>
          </cell>
          <cell r="H586">
            <v>1.1116265894684399E-4</v>
          </cell>
          <cell r="I586">
            <v>2.2924540292108799E-5</v>
          </cell>
          <cell r="J586">
            <v>1.38606356420488E-6</v>
          </cell>
          <cell r="K586">
            <v>1.6045592820060201E-4</v>
          </cell>
          <cell r="L586">
            <v>5.3315855197406003E-6</v>
          </cell>
          <cell r="M586">
            <v>6.4531495680566006E-5</v>
          </cell>
          <cell r="N586">
            <v>1.0568064625262799E-4</v>
          </cell>
          <cell r="O586">
            <v>2.1992435579855799E-4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3.8556884093706401E-5</v>
          </cell>
          <cell r="H587">
            <v>1.4971954304055101E-4</v>
          </cell>
          <cell r="I587">
            <v>1.6530875722609801E-4</v>
          </cell>
          <cell r="J587">
            <v>1.35473262803158E-4</v>
          </cell>
          <cell r="K587">
            <v>1.8476653205691499E-4</v>
          </cell>
          <cell r="L587">
            <v>1.7051237929859399E-4</v>
          </cell>
          <cell r="M587">
            <v>2.3031900940090799E-4</v>
          </cell>
          <cell r="N587">
            <v>2.02273804453467E-4</v>
          </cell>
          <cell r="O587">
            <v>3.9013649773175302E-4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1.3693871445551451E-3</v>
          </cell>
          <cell r="H588">
            <v>2.7192720954216446E-3</v>
          </cell>
          <cell r="I588">
            <v>3.1125344750799113E-3</v>
          </cell>
          <cell r="J588">
            <v>3.7774680832606596E-3</v>
          </cell>
          <cell r="K588">
            <v>6.2890756555600896E-3</v>
          </cell>
          <cell r="L588">
            <v>4.9875932052210721E-3</v>
          </cell>
          <cell r="M588">
            <v>7.1427087019679042E-3</v>
          </cell>
          <cell r="N588">
            <v>6.9544971520008828E-3</v>
          </cell>
          <cell r="O588">
            <v>1.336969458111144E-2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1.1790830435807267E-3</v>
          </cell>
          <cell r="H589">
            <v>2.28299771626266E-3</v>
          </cell>
          <cell r="I589">
            <v>2.5495979437429065E-3</v>
          </cell>
          <cell r="J589">
            <v>2.9250471852819647E-3</v>
          </cell>
          <cell r="K589">
            <v>4.6173662510006286E-3</v>
          </cell>
          <cell r="L589">
            <v>3.6618329625511393E-3</v>
          </cell>
          <cell r="M589">
            <v>5.2440937122512502E-3</v>
          </cell>
          <cell r="N589">
            <v>5.1059109797700628E-3</v>
          </cell>
          <cell r="O589">
            <v>9.8158743710505033E-3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8.8066798449585698E-5</v>
          </cell>
          <cell r="H590">
            <v>7.8255692115578406E-5</v>
          </cell>
          <cell r="I590">
            <v>1.7093715809404501E-5</v>
          </cell>
          <cell r="J590">
            <v>2.7495076366066601E-5</v>
          </cell>
          <cell r="K590">
            <v>1.46923570064951E-4</v>
          </cell>
          <cell r="L590">
            <v>1.01331943497788E-5</v>
          </cell>
          <cell r="M590">
            <v>2.1127455596763701E-4</v>
          </cell>
          <cell r="N590">
            <v>6.85780863489124E-6</v>
          </cell>
          <cell r="O590">
            <v>3.94153530237521E-4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8.8066798449585698E-5</v>
          </cell>
          <cell r="H591">
            <v>1.6610236275681184E-4</v>
          </cell>
          <cell r="I591">
            <v>1.8253573253240179E-4</v>
          </cell>
          <cell r="J591">
            <v>2.0891686434224057E-4</v>
          </cell>
          <cell r="K591">
            <v>3.5328500238154836E-4</v>
          </cell>
          <cell r="L591">
            <v>2.7563922225327708E-4</v>
          </cell>
          <cell r="M591">
            <v>4.0760449929361995E-4</v>
          </cell>
          <cell r="N591">
            <v>3.9305091600253873E-4</v>
          </cell>
          <cell r="O591">
            <v>7.6376510347811943E-4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4.2799927054268281</v>
          </cell>
          <cell r="E592">
            <v>3.7493519135311515</v>
          </cell>
          <cell r="F592">
            <v>4.1631768276268675</v>
          </cell>
          <cell r="G592">
            <v>2.7354759522243466</v>
          </cell>
          <cell r="H592">
            <v>3.2769525888806679</v>
          </cell>
          <cell r="I592">
            <v>2.5647969057160753</v>
          </cell>
          <cell r="J592">
            <v>1.3249952151629412</v>
          </cell>
          <cell r="K592">
            <v>0.64386301578369864</v>
          </cell>
          <cell r="L592">
            <v>0.25697486617880516</v>
          </cell>
          <cell r="M592">
            <v>0.23714194873095262</v>
          </cell>
          <cell r="N592">
            <v>0.23203719168317058</v>
          </cell>
          <cell r="O592">
            <v>0.19354426571733405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4.505255479396661</v>
          </cell>
          <cell r="E593">
            <v>3.946686224769631</v>
          </cell>
          <cell r="F593">
            <v>4.3822913975019642</v>
          </cell>
          <cell r="G593">
            <v>2.8794483707624701</v>
          </cell>
          <cell r="H593">
            <v>3.4494237777691223</v>
          </cell>
          <cell r="I593">
            <v>2.6997862165432371</v>
          </cell>
          <cell r="J593">
            <v>1.3947318054346738</v>
          </cell>
          <cell r="K593">
            <v>0.6777505429302092</v>
          </cell>
          <cell r="L593">
            <v>0.27049985913558428</v>
          </cell>
          <cell r="M593">
            <v>0.24962310392731857</v>
          </cell>
          <cell r="N593">
            <v>0.2442496754559691</v>
          </cell>
          <cell r="O593">
            <v>0.20373080601824645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6.2865718823621696E-8</v>
          </cell>
          <cell r="E594">
            <v>1.80311845884974E-6</v>
          </cell>
          <cell r="F594">
            <v>2.2643924583406701E-6</v>
          </cell>
          <cell r="G594">
            <v>2.70825622459606E-6</v>
          </cell>
          <cell r="H594">
            <v>0.17571656087735299</v>
          </cell>
          <cell r="I594">
            <v>3.3664151840776799E-2</v>
          </cell>
          <cell r="J594">
            <v>1.5578933894946101E-6</v>
          </cell>
          <cell r="K594">
            <v>1.89116045497335E-2</v>
          </cell>
          <cell r="L594">
            <v>5.8070179961515504E-6</v>
          </cell>
          <cell r="M594">
            <v>2.8500931616812098E-3</v>
          </cell>
          <cell r="N594">
            <v>1.4503366373776199E-2</v>
          </cell>
          <cell r="O594">
            <v>6.2909601156355501E-4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0.34576936274205178</v>
          </cell>
          <cell r="E595">
            <v>0.3457699101179979</v>
          </cell>
          <cell r="F595">
            <v>0.34577110768957997</v>
          </cell>
          <cell r="G595">
            <v>0.34577080444994784</v>
          </cell>
          <cell r="H595">
            <v>0.26538885620383157</v>
          </cell>
          <cell r="I595">
            <v>0.20938206571677306</v>
          </cell>
          <cell r="J595">
            <v>0.19626241486688861</v>
          </cell>
          <cell r="K595">
            <v>5.2575310982343464E-2</v>
          </cell>
          <cell r="L595">
            <v>2.4087968543281556E-2</v>
          </cell>
          <cell r="M595">
            <v>2.1761789075225097E-2</v>
          </cell>
          <cell r="N595">
            <v>2.0703243908086789E-2</v>
          </cell>
          <cell r="O595">
            <v>1.7979824590389482E-2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6.6447088151429625</v>
          </cell>
          <cell r="E596">
            <v>6.9687110691969245</v>
          </cell>
          <cell r="F596">
            <v>6.9157193939036787</v>
          </cell>
          <cell r="G596">
            <v>5.1428950897720425</v>
          </cell>
          <cell r="H596">
            <v>4.105616328842836</v>
          </cell>
          <cell r="I596">
            <v>3.59308321019066</v>
          </cell>
          <cell r="J596">
            <v>2.9967303672220629</v>
          </cell>
          <cell r="K596">
            <v>1.9084375281232941</v>
          </cell>
          <cell r="L596">
            <v>0.50904748778334108</v>
          </cell>
          <cell r="M596">
            <v>0.49552302134772958</v>
          </cell>
          <cell r="N596">
            <v>0.43197770254490703</v>
          </cell>
          <cell r="O596">
            <v>0.35542905961021448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8.4110238166366695</v>
          </cell>
          <cell r="E597">
            <v>8.7988776126223804</v>
          </cell>
          <cell r="F597">
            <v>8.6990181055392135</v>
          </cell>
          <cell r="G597">
            <v>6.4286188622150515</v>
          </cell>
          <cell r="H597">
            <v>5.1001445078793015</v>
          </cell>
          <cell r="I597">
            <v>4.4359051977662469</v>
          </cell>
          <cell r="J597">
            <v>3.6769697757325925</v>
          </cell>
          <cell r="K597">
            <v>2.3273628391747501</v>
          </cell>
          <cell r="L597">
            <v>0.62078961924797671</v>
          </cell>
          <cell r="M597">
            <v>0.60429636749723104</v>
          </cell>
          <cell r="N597">
            <v>0.52680207627427711</v>
          </cell>
          <cell r="O597">
            <v>0.4334500726953831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1.61722567230229E-5</v>
          </cell>
          <cell r="E598">
            <v>3.53238193703184E-2</v>
          </cell>
          <cell r="F598">
            <v>4.4663329747772801E-6</v>
          </cell>
          <cell r="G598">
            <v>3.9579906375811703E-6</v>
          </cell>
          <cell r="H598">
            <v>0.149399697756046</v>
          </cell>
          <cell r="I598">
            <v>9.9975554145022794E-2</v>
          </cell>
          <cell r="J598">
            <v>8.9044179603053899E-6</v>
          </cell>
          <cell r="K598">
            <v>3.0740226258541399E-2</v>
          </cell>
          <cell r="L598">
            <v>1.0147422407771201E-5</v>
          </cell>
          <cell r="M598">
            <v>9.3617292740347403E-3</v>
          </cell>
          <cell r="N598">
            <v>1.9664826337372699E-2</v>
          </cell>
          <cell r="O598">
            <v>7.0558206632614895E-4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0.4375847610304</v>
          </cell>
          <cell r="E599">
            <v>0.47290770397609028</v>
          </cell>
          <cell r="F599">
            <v>0.47291010981417447</v>
          </cell>
          <cell r="G599">
            <v>0.47290947160701807</v>
          </cell>
          <cell r="H599">
            <v>0.28098025370209134</v>
          </cell>
          <cell r="I599">
            <v>0.24937693603964253</v>
          </cell>
          <cell r="J599">
            <v>0.24937927454589656</v>
          </cell>
          <cell r="K599">
            <v>0.13072143652679685</v>
          </cell>
          <cell r="L599">
            <v>4.6112645837361001E-2</v>
          </cell>
          <cell r="M599">
            <v>4.0106632555187767E-2</v>
          </cell>
          <cell r="N599">
            <v>3.4472199913618599E-2</v>
          </cell>
          <cell r="O599">
            <v>2.9727189570042081E-2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6.582292915929524</v>
          </cell>
          <cell r="E600">
            <v>7.0678580044511907</v>
          </cell>
          <cell r="F600">
            <v>6.8712605399669533</v>
          </cell>
          <cell r="G600">
            <v>7.2980607333492342</v>
          </cell>
          <cell r="H600">
            <v>7.2774643743916938</v>
          </cell>
          <cell r="I600">
            <v>7.7404566021866712</v>
          </cell>
          <cell r="J600">
            <v>8.4119580709952029</v>
          </cell>
          <cell r="K600">
            <v>8.6859219912100603</v>
          </cell>
          <cell r="L600">
            <v>8.6878032360128525</v>
          </cell>
          <cell r="M600">
            <v>8.9160861291305125</v>
          </cell>
          <cell r="N600">
            <v>8.5906881277311378</v>
          </cell>
          <cell r="O600">
            <v>8.5155163621225256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7.1200237192519387</v>
          </cell>
          <cell r="E601">
            <v>7.6289162427002433</v>
          </cell>
          <cell r="F601">
            <v>7.3930110836854448</v>
          </cell>
          <cell r="G601">
            <v>7.8106187551575434</v>
          </cell>
          <cell r="H601">
            <v>7.7475300679888406</v>
          </cell>
          <cell r="I601">
            <v>8.1972284690157249</v>
          </cell>
          <cell r="J601">
            <v>8.8814432394346259</v>
          </cell>
          <cell r="K601">
            <v>9.143075780221114</v>
          </cell>
          <cell r="L601">
            <v>9.1450560379082653</v>
          </cell>
          <cell r="M601">
            <v>9.3853538201373876</v>
          </cell>
          <cell r="N601">
            <v>9.0428296081380442</v>
          </cell>
          <cell r="O601">
            <v>8.9637014338131866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6.582292915929524</v>
          </cell>
          <cell r="E602">
            <v>7.0678580044511907</v>
          </cell>
          <cell r="F602">
            <v>6.8712605399669533</v>
          </cell>
          <cell r="G602">
            <v>7.2980607333492342</v>
          </cell>
          <cell r="H602">
            <v>7.2774643743916938</v>
          </cell>
          <cell r="I602">
            <v>7.7404566021866712</v>
          </cell>
          <cell r="J602">
            <v>8.4119580709952029</v>
          </cell>
          <cell r="K602">
            <v>8.6859219912100603</v>
          </cell>
          <cell r="L602">
            <v>8.6878032360128525</v>
          </cell>
          <cell r="M602">
            <v>8.9160861291305125</v>
          </cell>
          <cell r="N602">
            <v>8.5906881277311378</v>
          </cell>
          <cell r="O602">
            <v>8.5155163621225256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8.6963914303166398E-2</v>
          </cell>
          <cell r="F603">
            <v>0.15285872316212101</v>
          </cell>
          <cell r="G603">
            <v>0.194825364365073</v>
          </cell>
          <cell r="H603">
            <v>0.42765053415321203</v>
          </cell>
          <cell r="I603">
            <v>0.32170841956965002</v>
          </cell>
          <cell r="J603">
            <v>0.23149198070002899</v>
          </cell>
          <cell r="K603">
            <v>0.40653885149061503</v>
          </cell>
          <cell r="L603">
            <v>0.31346331013237499</v>
          </cell>
          <cell r="M603">
            <v>0.31665979827270502</v>
          </cell>
          <cell r="N603">
            <v>0.40901622214376798</v>
          </cell>
          <cell r="O603">
            <v>0.29059734793706399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0.57143593553984151</v>
          </cell>
          <cell r="F604">
            <v>0.59567254903905198</v>
          </cell>
          <cell r="G604">
            <v>0.67350667046117607</v>
          </cell>
          <cell r="H604">
            <v>0.75464660812185202</v>
          </cell>
          <cell r="I604">
            <v>0.79510391861319796</v>
          </cell>
          <cell r="J604">
            <v>0.78033844926750495</v>
          </cell>
          <cell r="K604">
            <v>0.77767308574133098</v>
          </cell>
          <cell r="L604">
            <v>0.79541374550316801</v>
          </cell>
          <cell r="M604">
            <v>0.79536403600241712</v>
          </cell>
          <cell r="N604">
            <v>0.79539114764735208</v>
          </cell>
          <cell r="O604">
            <v>0.79519307634270708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0.41016318633610011</v>
          </cell>
          <cell r="E605">
            <v>0.82076529332989201</v>
          </cell>
          <cell r="F605">
            <v>0.82055862846263206</v>
          </cell>
          <cell r="G605">
            <v>0.82057561220714459</v>
          </cell>
          <cell r="H605">
            <v>0.82062595947893313</v>
          </cell>
          <cell r="I605">
            <v>0.82065852016749852</v>
          </cell>
          <cell r="J605">
            <v>0.82056303572194167</v>
          </cell>
          <cell r="K605">
            <v>0.41840637574043543</v>
          </cell>
          <cell r="L605">
            <v>2.7090318196810442E-2</v>
          </cell>
          <cell r="M605">
            <v>2.7114704772575826E-2</v>
          </cell>
          <cell r="N605">
            <v>2.7085733192879984E-2</v>
          </cell>
          <cell r="O605">
            <v>2.7179110308194296E-2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0.41016318633610011</v>
          </cell>
          <cell r="E606">
            <v>0.82076529332989201</v>
          </cell>
          <cell r="F606">
            <v>0.82055862846263206</v>
          </cell>
          <cell r="G606">
            <v>0.82057561220714459</v>
          </cell>
          <cell r="H606">
            <v>0.82062595947893313</v>
          </cell>
          <cell r="I606">
            <v>0.82065852016749852</v>
          </cell>
          <cell r="J606">
            <v>0.82056303572194167</v>
          </cell>
          <cell r="K606">
            <v>0.41840637574043543</v>
          </cell>
          <cell r="L606">
            <v>2.7090318196810442E-2</v>
          </cell>
          <cell r="M606">
            <v>2.7114704772575826E-2</v>
          </cell>
          <cell r="N606">
            <v>2.7085733192879984E-2</v>
          </cell>
          <cell r="O606">
            <v>2.7179110308194296E-2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3.3150021392605603E-2</v>
          </cell>
          <cell r="E607">
            <v>3.31500130794707E-2</v>
          </cell>
          <cell r="F607">
            <v>2.0222418239000801E-7</v>
          </cell>
          <cell r="G607">
            <v>4.5140152981318902E-7</v>
          </cell>
          <cell r="H607">
            <v>2.1663329995317801E-7</v>
          </cell>
          <cell r="I607">
            <v>1.7146091941424699E-7</v>
          </cell>
          <cell r="J607">
            <v>7.9666957523791103E-8</v>
          </cell>
          <cell r="K607">
            <v>1.1152934360608701E-4</v>
          </cell>
          <cell r="L607">
            <v>2.0747763463497301E-3</v>
          </cell>
          <cell r="M607">
            <v>1.7150605152611699E-7</v>
          </cell>
          <cell r="N607">
            <v>2.7560214773320603E-7</v>
          </cell>
          <cell r="O607">
            <v>9.1895073228788597E-7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3.3150021392605603E-2</v>
          </cell>
          <cell r="E608">
            <v>6.6300034472076302E-2</v>
          </cell>
          <cell r="F608">
            <v>6.6300236696258702E-2</v>
          </cell>
          <cell r="G608">
            <v>6.6300688097788496E-2</v>
          </cell>
          <cell r="H608">
            <v>6.6300904731088503E-2</v>
          </cell>
          <cell r="I608">
            <v>6.6301076192007896E-2</v>
          </cell>
          <cell r="J608">
            <v>6.6301155858965399E-2</v>
          </cell>
          <cell r="K608">
            <v>3.3808318263597002E-2</v>
          </cell>
          <cell r="L608">
            <v>2.18716512744067E-3</v>
          </cell>
          <cell r="M608">
            <v>2.18694495718423E-3</v>
          </cell>
          <cell r="N608">
            <v>2.18701545433699E-3</v>
          </cell>
          <cell r="O608">
            <v>2.1877514158448802E-3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3.0243807501965193E-4</v>
          </cell>
          <cell r="I609">
            <v>3.701881171191221E-4</v>
          </cell>
          <cell r="J609">
            <v>3.6978952647789999E-4</v>
          </cell>
          <cell r="K609">
            <v>5.35008780186426E-4</v>
          </cell>
          <cell r="L609">
            <v>4.8277848090450318E-4</v>
          </cell>
          <cell r="M609">
            <v>7.7224497148791946E-4</v>
          </cell>
          <cell r="N609">
            <v>5.8526075382047316E-4</v>
          </cell>
          <cell r="O609">
            <v>1.246900087983106E-3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3.2501623971802986E-3</v>
          </cell>
          <cell r="I610">
            <v>3.9782408285245433E-3</v>
          </cell>
          <cell r="J610">
            <v>3.973957358879115E-3</v>
          </cell>
          <cell r="K610">
            <v>5.7494924189364456E-3</v>
          </cell>
          <cell r="L610">
            <v>5.1881975002707123E-3</v>
          </cell>
          <cell r="M610">
            <v>8.2989602667538406E-3</v>
          </cell>
          <cell r="N610">
            <v>6.2895271849918296E-3</v>
          </cell>
          <cell r="O610">
            <v>1.3399859719184393E-2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3.5526004721999497E-3</v>
          </cell>
          <cell r="I611">
            <v>4.348428945643662E-3</v>
          </cell>
          <cell r="J611">
            <v>4.3437468853570124E-3</v>
          </cell>
          <cell r="K611">
            <v>6.2845011991228767E-3</v>
          </cell>
          <cell r="L611">
            <v>5.6709759811752166E-3</v>
          </cell>
          <cell r="M611">
            <v>9.0712052382417585E-3</v>
          </cell>
          <cell r="N611">
            <v>6.8747879388123051E-3</v>
          </cell>
          <cell r="O611">
            <v>1.4646759807167498E-2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1.9075919764282001E-4</v>
          </cell>
          <cell r="I612">
            <v>4.3136989976847001E-5</v>
          </cell>
          <cell r="J612">
            <v>4.0570668980510397E-7</v>
          </cell>
          <cell r="K612">
            <v>2.9447095671744601E-4</v>
          </cell>
          <cell r="L612">
            <v>5.5710810174874403E-6</v>
          </cell>
          <cell r="M612">
            <v>1.8961597867794299E-4</v>
          </cell>
          <cell r="N612">
            <v>1.26615261351014E-4</v>
          </cell>
          <cell r="O612">
            <v>4.74596977234169E-4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1.9075919764282001E-4</v>
          </cell>
          <cell r="I613">
            <v>2.3389618761966699E-4</v>
          </cell>
          <cell r="J613">
            <v>2.3430189430947201E-4</v>
          </cell>
          <cell r="K613">
            <v>3.3801365338409901E-4</v>
          </cell>
          <cell r="L613">
            <v>3.0702216456141398E-4</v>
          </cell>
          <cell r="M613">
            <v>4.8965801641287705E-4</v>
          </cell>
          <cell r="N613">
            <v>3.7219347429220598E-4</v>
          </cell>
          <cell r="O613">
            <v>7.9082821726312604E-4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0.6630595975500525</v>
          </cell>
          <cell r="E614">
            <v>8.682765747764519E-2</v>
          </cell>
          <cell r="F614">
            <v>5.4444038820576877E-2</v>
          </cell>
          <cell r="G614">
            <v>0.85376944729143833</v>
          </cell>
          <cell r="H614">
            <v>0.65738517685588216</v>
          </cell>
          <cell r="I614">
            <v>0.17841637870601373</v>
          </cell>
          <cell r="J614">
            <v>0.14088698026457394</v>
          </cell>
          <cell r="K614">
            <v>8.626161200128743E-2</v>
          </cell>
          <cell r="L614">
            <v>5.9357721648658393E-2</v>
          </cell>
          <cell r="M614">
            <v>8.131894911980285E-2</v>
          </cell>
          <cell r="N614">
            <v>0.10424431149876594</v>
          </cell>
          <cell r="O614">
            <v>0.19852918079535506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6.919247064770157E-3</v>
          </cell>
          <cell r="E615">
            <v>4.0219478489848057E-3</v>
          </cell>
          <cell r="F615">
            <v>3.4313896248857369E-3</v>
          </cell>
          <cell r="G615">
            <v>3.077581912636922E-3</v>
          </cell>
          <cell r="H615">
            <v>7.765167637556203E-3</v>
          </cell>
          <cell r="I615">
            <v>3.9522017684985753E-3</v>
          </cell>
          <cell r="J615">
            <v>5.5545706996815982E-3</v>
          </cell>
          <cell r="K615">
            <v>8.3148495745848112E-3</v>
          </cell>
          <cell r="L615">
            <v>5.7801373325824246E-3</v>
          </cell>
          <cell r="M615">
            <v>1.0281588743322898E-2</v>
          </cell>
          <cell r="N615">
            <v>9.076894958911166E-3</v>
          </cell>
          <cell r="O615">
            <v>2.2748752454720786E-2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0.66997884461482271</v>
          </cell>
          <cell r="E616">
            <v>9.0849605326630126E-2</v>
          </cell>
          <cell r="F616">
            <v>5.7872783962530414E-2</v>
          </cell>
          <cell r="G616">
            <v>0.85684702920407529</v>
          </cell>
          <cell r="H616">
            <v>0.66515034449343824</v>
          </cell>
          <cell r="I616">
            <v>0.18236858047451213</v>
          </cell>
          <cell r="J616">
            <v>0.14644155096425546</v>
          </cell>
          <cell r="K616">
            <v>9.4576461575872198E-2</v>
          </cell>
          <cell r="L616">
            <v>6.5137858981240859E-2</v>
          </cell>
          <cell r="M616">
            <v>9.160053786312583E-2</v>
          </cell>
          <cell r="N616">
            <v>0.11332120645767717</v>
          </cell>
          <cell r="O616">
            <v>0.22127793325007594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2.3940494973206849</v>
          </cell>
          <cell r="E617">
            <v>0.36203380828897452</v>
          </cell>
          <cell r="F617">
            <v>2.2493097848853867</v>
          </cell>
          <cell r="G617">
            <v>1.9618253253778206</v>
          </cell>
          <cell r="H617">
            <v>1.6500519707527854</v>
          </cell>
          <cell r="I617">
            <v>1.3549814035972183</v>
          </cell>
          <cell r="J617">
            <v>1.0710716438315646</v>
          </cell>
          <cell r="K617">
            <v>0.81026870525500316</v>
          </cell>
          <cell r="L617">
            <v>0.79079507358736134</v>
          </cell>
          <cell r="M617">
            <v>0.7723484208269592</v>
          </cell>
          <cell r="N617">
            <v>0.75558450428252599</v>
          </cell>
          <cell r="O617">
            <v>0.72236846208615457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2.6236158874747231</v>
          </cell>
          <cell r="E618">
            <v>0.39566536425024512</v>
          </cell>
          <cell r="F618">
            <v>2.4482283372902183</v>
          </cell>
          <cell r="G618">
            <v>2.1208922436516979</v>
          </cell>
          <cell r="H618">
            <v>1.7718678880566834</v>
          </cell>
          <cell r="I618">
            <v>1.4453134971703647</v>
          </cell>
          <cell r="J618">
            <v>1.1349103510798031</v>
          </cell>
          <cell r="K618">
            <v>0.85291442658421324</v>
          </cell>
          <cell r="L618">
            <v>0.83241586693406477</v>
          </cell>
          <cell r="M618">
            <v>0.81299833771259</v>
          </cell>
          <cell r="N618">
            <v>0.79535210977108073</v>
          </cell>
          <cell r="O618">
            <v>0.76038785482753091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3.3737479949565901E-6</v>
          </cell>
          <cell r="E619">
            <v>2.5557241887207302E-6</v>
          </cell>
          <cell r="F619">
            <v>0.112085487231182</v>
          </cell>
          <cell r="G619">
            <v>1.9664942858325499E-5</v>
          </cell>
          <cell r="H619">
            <v>3.5183832681538199E-2</v>
          </cell>
          <cell r="I619">
            <v>7.6012632780985107E-2</v>
          </cell>
          <cell r="J619">
            <v>6.1411332303929205E-5</v>
          </cell>
          <cell r="K619">
            <v>6.8848257090677201E-3</v>
          </cell>
          <cell r="L619">
            <v>6.55333761213375E-2</v>
          </cell>
          <cell r="M619">
            <v>4.6151646056923398E-3</v>
          </cell>
          <cell r="N619">
            <v>2.8528576133178499E-2</v>
          </cell>
          <cell r="O619">
            <v>4.60235475872409E-2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0.18499142209943695</v>
          </cell>
          <cell r="E620">
            <v>6.1868744384309671E-2</v>
          </cell>
          <cell r="F620">
            <v>0.17395388085607499</v>
          </cell>
          <cell r="G620">
            <v>0.17396833589886601</v>
          </cell>
          <cell r="H620">
            <v>0.16331672510308698</v>
          </cell>
          <cell r="I620">
            <v>0.13473927552054948</v>
          </cell>
          <cell r="J620">
            <v>0.111248560277631</v>
          </cell>
          <cell r="K620">
            <v>8.2943314125425299E-2</v>
          </cell>
          <cell r="L620">
            <v>8.4137845669932654E-2</v>
          </cell>
          <cell r="M620">
            <v>7.7019959476259628E-2</v>
          </cell>
          <cell r="N620">
            <v>7.9101405712286105E-2</v>
          </cell>
          <cell r="O620">
            <v>7.9153487893675795E-2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0.49782476986329272</v>
          </cell>
          <cell r="E621">
            <v>1.1759156922856291</v>
          </cell>
          <cell r="F621">
            <v>1.1756581963313271</v>
          </cell>
          <cell r="G621">
            <v>1.1756992476627082</v>
          </cell>
          <cell r="H621">
            <v>1.1757453020132111</v>
          </cell>
          <cell r="I621">
            <v>1.1757845396515252</v>
          </cell>
          <cell r="J621">
            <v>1.1756662749270488</v>
          </cell>
          <cell r="K621">
            <v>0.62743089010464825</v>
          </cell>
          <cell r="L621">
            <v>7.5278651790396372E-4</v>
          </cell>
          <cell r="M621">
            <v>7.8652292519427081E-4</v>
          </cell>
          <cell r="N621">
            <v>7.6061975305898391E-4</v>
          </cell>
          <cell r="O621">
            <v>9.0314814957387682E-4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0.49782476986329272</v>
          </cell>
          <cell r="E622">
            <v>1.1759156922856291</v>
          </cell>
          <cell r="F622">
            <v>1.1756581963313271</v>
          </cell>
          <cell r="G622">
            <v>1.1756992476627082</v>
          </cell>
          <cell r="H622">
            <v>1.1757453020132111</v>
          </cell>
          <cell r="I622">
            <v>1.1757845396515252</v>
          </cell>
          <cell r="J622">
            <v>1.1756662749270488</v>
          </cell>
          <cell r="K622">
            <v>0.62743089010464825</v>
          </cell>
          <cell r="L622">
            <v>7.5278651790396372E-4</v>
          </cell>
          <cell r="M622">
            <v>7.8652292519427081E-4</v>
          </cell>
          <cell r="N622">
            <v>7.6061975305898391E-4</v>
          </cell>
          <cell r="O622">
            <v>9.0314814957387682E-4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4.0237252613743502E-2</v>
          </cell>
          <cell r="E623">
            <v>5.47545656726212E-2</v>
          </cell>
          <cell r="F623">
            <v>6.7789851549988805E-8</v>
          </cell>
          <cell r="G623">
            <v>6.1559496692974001E-8</v>
          </cell>
          <cell r="H623">
            <v>4.0918644703252403E-8</v>
          </cell>
          <cell r="I623">
            <v>7.2271047594022404E-8</v>
          </cell>
          <cell r="J623">
            <v>4.8251207380268801E-8</v>
          </cell>
          <cell r="K623">
            <v>7.74929321732816E-7</v>
          </cell>
          <cell r="L623">
            <v>5.7563375637789399E-5</v>
          </cell>
          <cell r="M623">
            <v>3.9947668619311898E-7</v>
          </cell>
          <cell r="N623">
            <v>4.4162571545289098E-7</v>
          </cell>
          <cell r="O623">
            <v>4.2802145204282398E-6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4.0237252613743502E-2</v>
          </cell>
          <cell r="E624">
            <v>9.4991818286364701E-2</v>
          </cell>
          <cell r="F624">
            <v>9.4991886076216295E-2</v>
          </cell>
          <cell r="G624">
            <v>9.4991947635713003E-2</v>
          </cell>
          <cell r="H624">
            <v>9.4991988554357698E-2</v>
          </cell>
          <cell r="I624">
            <v>9.4992060825405303E-2</v>
          </cell>
          <cell r="J624">
            <v>9.4992109076612694E-2</v>
          </cell>
          <cell r="K624">
            <v>5.0697821469143499E-2</v>
          </cell>
          <cell r="L624">
            <v>5.8565367064143999E-5</v>
          </cell>
          <cell r="M624">
            <v>5.8899222545392901E-5</v>
          </cell>
          <cell r="N624">
            <v>5.9295863174874399E-5</v>
          </cell>
          <cell r="O624">
            <v>6.35078730889767E-5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2.9881497523597569E-4</v>
          </cell>
          <cell r="I625">
            <v>3.5087084028428641E-4</v>
          </cell>
          <cell r="J625">
            <v>3.4605304150844379E-4</v>
          </cell>
          <cell r="K625">
            <v>4.6372355625836265E-4</v>
          </cell>
          <cell r="L625">
            <v>4.2504108790620448E-4</v>
          </cell>
          <cell r="M625">
            <v>6.3232077012203322E-4</v>
          </cell>
          <cell r="N625">
            <v>5.0682038346446965E-4</v>
          </cell>
          <cell r="O625">
            <v>1.0540973308385548E-3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1.4656505432319973E-3</v>
          </cell>
          <cell r="I626">
            <v>1.7209781312359698E-3</v>
          </cell>
          <cell r="J626">
            <v>1.6973474233458478E-3</v>
          </cell>
          <cell r="K626">
            <v>2.2745067632665155E-3</v>
          </cell>
          <cell r="L626">
            <v>2.0847740341450182E-3</v>
          </cell>
          <cell r="M626">
            <v>3.1014552717592713E-3</v>
          </cell>
          <cell r="N626">
            <v>2.4858913772950629E-3</v>
          </cell>
          <cell r="O626">
            <v>5.1702172032806601E-3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1.7644655184679721E-3</v>
          </cell>
          <cell r="I627">
            <v>2.0718489715202543E-3</v>
          </cell>
          <cell r="J627">
            <v>2.0434004648542904E-3</v>
          </cell>
          <cell r="K627">
            <v>2.7382303195248778E-3</v>
          </cell>
          <cell r="L627">
            <v>2.5098151220512223E-3</v>
          </cell>
          <cell r="M627">
            <v>3.7337760418813047E-3</v>
          </cell>
          <cell r="N627">
            <v>2.9927117607595278E-3</v>
          </cell>
          <cell r="O627">
            <v>6.2243145341192106E-3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9.4342920416750899E-5</v>
          </cell>
          <cell r="I628">
            <v>1.54145185516241E-5</v>
          </cell>
          <cell r="J628">
            <v>4.9351930579596698E-7</v>
          </cell>
          <cell r="K628">
            <v>1.29791406542827E-4</v>
          </cell>
          <cell r="L628">
            <v>2.4659073759431201E-6</v>
          </cell>
          <cell r="M628">
            <v>6.7747336327118296E-5</v>
          </cell>
          <cell r="N628">
            <v>6.9389591837117599E-5</v>
          </cell>
          <cell r="O628">
            <v>1.9762643812957299E-4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9.4342920416750899E-5</v>
          </cell>
          <cell r="I629">
            <v>1.09757438968375E-4</v>
          </cell>
          <cell r="J629">
            <v>1.10250958274171E-4</v>
          </cell>
          <cell r="K629">
            <v>1.4569944440024799E-4</v>
          </cell>
          <cell r="L629">
            <v>1.3505394780703099E-4</v>
          </cell>
          <cell r="M629">
            <v>2.00004650245889E-4</v>
          </cell>
          <cell r="N629">
            <v>1.6181001269250899E-4</v>
          </cell>
          <cell r="O629">
            <v>3.34763366293809E-4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D630">
            <v>1.0726489742335838E-6</v>
          </cell>
          <cell r="E630">
            <v>0.71720430723360862</v>
          </cell>
          <cell r="F630">
            <v>0.65203940468580901</v>
          </cell>
          <cell r="G630">
            <v>0.66725934762380656</v>
          </cell>
          <cell r="H630">
            <v>0.48836285375247906</v>
          </cell>
          <cell r="I630">
            <v>0.4199171992131005</v>
          </cell>
          <cell r="J630">
            <v>0.35277686719145962</v>
          </cell>
          <cell r="K630">
            <v>9.1473560337104673E-2</v>
          </cell>
          <cell r="L630">
            <v>4.4549519445646876E-2</v>
          </cell>
          <cell r="M630">
            <v>3.9163852533717798E-2</v>
          </cell>
          <cell r="N630">
            <v>3.8555071284046061E-2</v>
          </cell>
          <cell r="O630">
            <v>2.9950873165988007E-2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8.3190135999278291E-6</v>
          </cell>
          <cell r="E631">
            <v>0.71722438587906812</v>
          </cell>
          <cell r="F631">
            <v>0.65205802358540954</v>
          </cell>
          <cell r="G631">
            <v>0.66727886296786165</v>
          </cell>
          <cell r="H631">
            <v>0.48837979215764127</v>
          </cell>
          <cell r="I631">
            <v>0.41993759084376908</v>
          </cell>
          <cell r="J631">
            <v>0.3527960841997741</v>
          </cell>
          <cell r="K631">
            <v>9.1482728359912252E-2</v>
          </cell>
          <cell r="L631">
            <v>4.4554248572185998E-2</v>
          </cell>
          <cell r="M631">
            <v>3.9172767533286197E-2</v>
          </cell>
          <cell r="N631">
            <v>3.8560889212385804E-2</v>
          </cell>
          <cell r="O631">
            <v>2.9960225731417944E-2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1.2476321378569501E-2</v>
          </cell>
          <cell r="E632">
            <v>4.8588734715166497E-2</v>
          </cell>
          <cell r="F632">
            <v>6.8905177620715301E-5</v>
          </cell>
          <cell r="G632">
            <v>8.9385236560568306E-5</v>
          </cell>
          <cell r="H632">
            <v>1.8772231035084699E-2</v>
          </cell>
          <cell r="I632">
            <v>1.81554433671786E-2</v>
          </cell>
          <cell r="J632">
            <v>1.18442355729352E-4</v>
          </cell>
          <cell r="K632">
            <v>6.7217725413576705E-4</v>
          </cell>
          <cell r="L632">
            <v>2.5133912171675398E-3</v>
          </cell>
          <cell r="M632">
            <v>1.18684724640327E-3</v>
          </cell>
          <cell r="N632">
            <v>1.0458901073736801E-3</v>
          </cell>
          <cell r="O632">
            <v>1.3181305260660801E-3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1.2476321378569501E-2</v>
          </cell>
          <cell r="E633">
            <v>6.1017566304139743E-2</v>
          </cell>
          <cell r="F633">
            <v>6.1018073794751659E-2</v>
          </cell>
          <cell r="G633">
            <v>6.1018696315430367E-2</v>
          </cell>
          <cell r="H633">
            <v>4.6832182061477358E-2</v>
          </cell>
          <cell r="I633">
            <v>3.6946474987711607E-2</v>
          </cell>
          <cell r="J633">
            <v>3.4635215343281643E-2</v>
          </cell>
          <cell r="K633">
            <v>9.2765939599029484E-3</v>
          </cell>
          <cell r="L633">
            <v>4.2507244440095401E-3</v>
          </cell>
          <cell r="M633">
            <v>3.8395184672159769E-3</v>
          </cell>
          <cell r="N633">
            <v>3.6523385259373256E-3</v>
          </cell>
          <cell r="O633">
            <v>3.1731352893973382E-3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0.42678842039612269</v>
          </cell>
          <cell r="F634">
            <v>0.42665402367170358</v>
          </cell>
          <cell r="G634">
            <v>0.42662147048496357</v>
          </cell>
          <cell r="H634">
            <v>0.42667290475979036</v>
          </cell>
          <cell r="I634">
            <v>0.42669152320260867</v>
          </cell>
          <cell r="J634">
            <v>0.42662811964793163</v>
          </cell>
          <cell r="K634">
            <v>0.28792882430798711</v>
          </cell>
          <cell r="L634">
            <v>4.8951951855598494E-4</v>
          </cell>
          <cell r="M634">
            <v>5.2592956606452789E-4</v>
          </cell>
          <cell r="N634">
            <v>5.0075604867560867E-4</v>
          </cell>
          <cell r="O634">
            <v>6.7014097484844194E-4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0.42678842039612269</v>
          </cell>
          <cell r="F635">
            <v>0.42665402367170358</v>
          </cell>
          <cell r="G635">
            <v>0.42662147048496357</v>
          </cell>
          <cell r="H635">
            <v>0.42667290475979036</v>
          </cell>
          <cell r="I635">
            <v>0.42669152320260867</v>
          </cell>
          <cell r="J635">
            <v>0.42662811964793163</v>
          </cell>
          <cell r="K635">
            <v>0.28792882430798711</v>
          </cell>
          <cell r="L635">
            <v>4.8951951855598494E-4</v>
          </cell>
          <cell r="M635">
            <v>5.2592956606452789E-4</v>
          </cell>
          <cell r="N635">
            <v>5.0075604867560867E-4</v>
          </cell>
          <cell r="O635">
            <v>6.7014097484844194E-4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3.4471072530958102E-2</v>
          </cell>
          <cell r="F636">
            <v>5.7368557817204103E-8</v>
          </cell>
          <cell r="G636">
            <v>6.1818588497575906E-8</v>
          </cell>
          <cell r="H636">
            <v>4.0446951376695899E-8</v>
          </cell>
          <cell r="I636">
            <v>6.00753265293342E-8</v>
          </cell>
          <cell r="J636">
            <v>4.2093285453838903E-8</v>
          </cell>
          <cell r="K636">
            <v>6.0034407297512105E-7</v>
          </cell>
          <cell r="L636">
            <v>3.6588385784474803E-5</v>
          </cell>
          <cell r="M636">
            <v>4.5251143413306197E-7</v>
          </cell>
          <cell r="N636">
            <v>5.1024497435484602E-7</v>
          </cell>
          <cell r="O636">
            <v>6.3341457417696801E-6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3.4471072530958102E-2</v>
          </cell>
          <cell r="F637">
            <v>3.4471129899515902E-2</v>
          </cell>
          <cell r="G637">
            <v>3.4471191718104401E-2</v>
          </cell>
          <cell r="H637">
            <v>3.44712321650558E-2</v>
          </cell>
          <cell r="I637">
            <v>3.4471292240382298E-2</v>
          </cell>
          <cell r="J637">
            <v>3.4471334333667801E-2</v>
          </cell>
          <cell r="K637">
            <v>2.3264107877924201E-2</v>
          </cell>
          <cell r="L637">
            <v>3.7393992709299101E-5</v>
          </cell>
          <cell r="M637">
            <v>3.7783856854942902E-5</v>
          </cell>
          <cell r="N637">
            <v>3.8251414129187598E-5</v>
          </cell>
          <cell r="O637">
            <v>4.4527725293161402E-5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1.2719971871257591E-3</v>
          </cell>
          <cell r="J638">
            <v>1.2563148967961173E-3</v>
          </cell>
          <cell r="K638">
            <v>2.4855226544349598E-3</v>
          </cell>
          <cell r="L638">
            <v>1.524074557090463E-3</v>
          </cell>
          <cell r="M638">
            <v>2.7727370463205511E-3</v>
          </cell>
          <cell r="N638">
            <v>2.1565521417218382E-3</v>
          </cell>
          <cell r="O638">
            <v>4.6234989627335138E-3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1.2719971871257591E-3</v>
          </cell>
          <cell r="J639">
            <v>1.2563148967961173E-3</v>
          </cell>
          <cell r="K639">
            <v>2.4855226544349598E-3</v>
          </cell>
          <cell r="L639">
            <v>1.524074557090463E-3</v>
          </cell>
          <cell r="M639">
            <v>2.7727370463205511E-3</v>
          </cell>
          <cell r="N639">
            <v>2.1565521417218382E-3</v>
          </cell>
          <cell r="O639">
            <v>4.6234989627335138E-3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6.43002501409007E-5</v>
          </cell>
          <cell r="J640">
            <v>2.6599615095603098E-7</v>
          </cell>
          <cell r="K640">
            <v>6.6477985126108395E-5</v>
          </cell>
          <cell r="L640">
            <v>4.7036916018639599E-6</v>
          </cell>
          <cell r="M640">
            <v>7.5802201510673006E-5</v>
          </cell>
          <cell r="N640">
            <v>2.4691877599947901E-5</v>
          </cell>
          <cell r="O640">
            <v>1.4536365328705501E-4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6.43002501409007E-5</v>
          </cell>
          <cell r="J641">
            <v>6.4566246291856706E-5</v>
          </cell>
          <cell r="K641">
            <v>1.3104423141796501E-4</v>
          </cell>
          <cell r="L641">
            <v>8.1292425249238201E-5</v>
          </cell>
          <cell r="M641">
            <v>1.46983878238645E-4</v>
          </cell>
          <cell r="N641">
            <v>1.15481344659594E-4</v>
          </cell>
          <cell r="O641">
            <v>2.4585773239767602E-4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0.40080710803707298</v>
          </cell>
          <cell r="G642">
            <v>0.39009654176520703</v>
          </cell>
          <cell r="H642">
            <v>51.257824936507099</v>
          </cell>
          <cell r="I642">
            <v>86.274167562420899</v>
          </cell>
          <cell r="J642">
            <v>109.675465143856</v>
          </cell>
          <cell r="K642">
            <v>126.296132803145</v>
          </cell>
          <cell r="L642">
            <v>140.36655508834099</v>
          </cell>
          <cell r="M642">
            <v>149.35583685306</v>
          </cell>
          <cell r="N642">
            <v>149.35164379735099</v>
          </cell>
          <cell r="O642">
            <v>149.34885608413899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1.421301801549906E-2</v>
          </cell>
          <cell r="G643">
            <v>1.4386539128929642E-2</v>
          </cell>
          <cell r="H643">
            <v>1.953977369033518</v>
          </cell>
          <cell r="I643">
            <v>3.3958980849038021</v>
          </cell>
          <cell r="J643">
            <v>4.4336890164537577</v>
          </cell>
          <cell r="K643">
            <v>5.2399459354496418</v>
          </cell>
          <cell r="L643">
            <v>5.8237187749417858</v>
          </cell>
          <cell r="M643">
            <v>6.1966783375205745</v>
          </cell>
          <cell r="N643">
            <v>6.1965043703156359</v>
          </cell>
          <cell r="O643">
            <v>6.1963887098738617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7.1065090077495341E-3</v>
          </cell>
          <cell r="G644">
            <v>6.916605350446939E-3</v>
          </cell>
          <cell r="H644">
            <v>0.90882668327140381</v>
          </cell>
          <cell r="I644">
            <v>1.5296838220287394</v>
          </cell>
          <cell r="J644">
            <v>1.9446004458130508</v>
          </cell>
          <cell r="K644">
            <v>2.2392931348075411</v>
          </cell>
          <cell r="L644">
            <v>2.4887687072400797</v>
          </cell>
          <cell r="M644">
            <v>2.6481531356925534</v>
          </cell>
          <cell r="N644">
            <v>2.648078790733182</v>
          </cell>
          <cell r="O644">
            <v>2.6480293631939573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1.421301801549906E-2</v>
          </cell>
          <cell r="G645">
            <v>1.4386539128929642E-2</v>
          </cell>
          <cell r="H645">
            <v>1.953977369033518</v>
          </cell>
          <cell r="I645">
            <v>3.3958980849038021</v>
          </cell>
          <cell r="J645">
            <v>4.4336890164537577</v>
          </cell>
          <cell r="K645">
            <v>5.2399459354496418</v>
          </cell>
          <cell r="L645">
            <v>5.8237187749417858</v>
          </cell>
          <cell r="M645">
            <v>6.1966783375205745</v>
          </cell>
          <cell r="N645">
            <v>6.1965043703156359</v>
          </cell>
          <cell r="O645">
            <v>6.1963887098738617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1.18338139211728E-6</v>
          </cell>
          <cell r="F646">
            <v>1.1593765631864E-3</v>
          </cell>
          <cell r="G646">
            <v>2.9374794334413699E-6</v>
          </cell>
          <cell r="H646">
            <v>0.15059714561460699</v>
          </cell>
          <cell r="I646">
            <v>0.112835470522419</v>
          </cell>
          <cell r="J646">
            <v>8.0810068719603501E-2</v>
          </cell>
          <cell r="K646">
            <v>0.21333801731563901</v>
          </cell>
          <cell r="L646">
            <v>0.15138959520605899</v>
          </cell>
          <cell r="M646">
            <v>0.118822131837044</v>
          </cell>
          <cell r="N646">
            <v>0.221168534505537</v>
          </cell>
          <cell r="O646">
            <v>0.14125445204856699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1.18338139211728E-6</v>
          </cell>
          <cell r="F647">
            <v>1.1602910967587088E-3</v>
          </cell>
          <cell r="G647">
            <v>1.1630622797028788E-3</v>
          </cell>
          <cell r="H647">
            <v>0.15175910729234013</v>
          </cell>
          <cell r="I647">
            <v>0.26367695840174804</v>
          </cell>
          <cell r="J647">
            <v>0.34424163024018117</v>
          </cell>
          <cell r="K647">
            <v>0.40698176426199673</v>
          </cell>
          <cell r="L647">
            <v>0.45216662024366416</v>
          </cell>
          <cell r="M647">
            <v>0.48354834855706647</v>
          </cell>
          <cell r="N647">
            <v>0.48117245820472182</v>
          </cell>
          <cell r="O647">
            <v>0.48124371718241216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8.0411887348673609E-3</v>
          </cell>
          <cell r="H648">
            <v>3.4037003243373287E-3</v>
          </cell>
          <cell r="I648">
            <v>2.7757058917500582E-3</v>
          </cell>
          <cell r="J648">
            <v>3.6772614065422966E-3</v>
          </cell>
          <cell r="K648">
            <v>5.8722920320149934E-3</v>
          </cell>
          <cell r="L648">
            <v>5.5911035354101564E-3</v>
          </cell>
          <cell r="M648">
            <v>8.3822372888932139E-3</v>
          </cell>
          <cell r="N648">
            <v>7.9233134652850271E-3</v>
          </cell>
          <cell r="O648">
            <v>1.7238412213244812E-2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7.5619645942755947E-4</v>
          </cell>
          <cell r="H649">
            <v>3.3993334314806542E-3</v>
          </cell>
          <cell r="I649">
            <v>2.7675741085890506E-3</v>
          </cell>
          <cell r="J649">
            <v>3.6639971697613152E-3</v>
          </cell>
          <cell r="K649">
            <v>5.8682178705826218E-3</v>
          </cell>
          <cell r="L649">
            <v>5.584304198416083E-3</v>
          </cell>
          <cell r="M649">
            <v>8.3763720390494997E-3</v>
          </cell>
          <cell r="N649">
            <v>7.9147275954908319E-3</v>
          </cell>
          <cell r="O649">
            <v>1.7209888168281832E-2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8.7930325798203403E-3</v>
          </cell>
          <cell r="H650">
            <v>6.7901415908632667E-3</v>
          </cell>
          <cell r="I650">
            <v>5.5205078711260663E-3</v>
          </cell>
          <cell r="J650">
            <v>7.319021777433727E-3</v>
          </cell>
          <cell r="K650">
            <v>1.1710943195952107E-2</v>
          </cell>
          <cell r="L650">
            <v>1.1146952867124218E-2</v>
          </cell>
          <cell r="M650">
            <v>1.6721053845406921E-2</v>
          </cell>
          <cell r="N650">
            <v>1.5811686336189335E-2</v>
          </cell>
          <cell r="O650">
            <v>3.4395590932353587E-2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1.9784594004007235E-3</v>
          </cell>
          <cell r="F651">
            <v>1.9722476058830615E-3</v>
          </cell>
          <cell r="G651">
            <v>1.8912043667874269E-3</v>
          </cell>
          <cell r="H651">
            <v>1.9404576239631223E-3</v>
          </cell>
          <cell r="I651">
            <v>1.9366946540970444E-3</v>
          </cell>
          <cell r="J651">
            <v>1.9298445471119833E-3</v>
          </cell>
          <cell r="K651">
            <v>1.3271738858862895E-3</v>
          </cell>
          <cell r="L651">
            <v>3.1999946705556004E-4</v>
          </cell>
          <cell r="M651">
            <v>3.5765572875062974E-4</v>
          </cell>
          <cell r="N651">
            <v>3.3377629138738111E-4</v>
          </cell>
          <cell r="O651">
            <v>5.06720045847856E-4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1.9784594004007235E-3</v>
          </cell>
          <cell r="F652">
            <v>1.9722476058830615E-3</v>
          </cell>
          <cell r="G652">
            <v>1.8912043667874269E-3</v>
          </cell>
          <cell r="H652">
            <v>1.9404576239631223E-3</v>
          </cell>
          <cell r="I652">
            <v>1.9366946540970444E-3</v>
          </cell>
          <cell r="J652">
            <v>1.9298445471119833E-3</v>
          </cell>
          <cell r="K652">
            <v>1.3271738858862895E-3</v>
          </cell>
          <cell r="L652">
            <v>3.1999946705556004E-4</v>
          </cell>
          <cell r="M652">
            <v>3.5765572875062974E-4</v>
          </cell>
          <cell r="N652">
            <v>3.3377629138738111E-4</v>
          </cell>
          <cell r="O652">
            <v>5.06720045847856E-4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1.5164995669598601E-4</v>
          </cell>
          <cell r="F653">
            <v>4.4835379106083097E-8</v>
          </cell>
          <cell r="G653">
            <v>4.9007140919651201E-8</v>
          </cell>
          <cell r="H653">
            <v>3.5840399001796597E-8</v>
          </cell>
          <cell r="I653">
            <v>5.03656761625681E-8</v>
          </cell>
          <cell r="J653">
            <v>3.9080378037086197E-8</v>
          </cell>
          <cell r="K653">
            <v>5.29943933257998E-7</v>
          </cell>
          <cell r="L653">
            <v>2.2948373330998299E-5</v>
          </cell>
          <cell r="M653">
            <v>5.27829660108253E-7</v>
          </cell>
          <cell r="N653">
            <v>6.10820887477871E-7</v>
          </cell>
          <cell r="O653">
            <v>6.5369331817945203E-6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1.5164995669598601E-4</v>
          </cell>
          <cell r="F654">
            <v>1.51694792075092E-4</v>
          </cell>
          <cell r="G654">
            <v>1.51743799216011E-4</v>
          </cell>
          <cell r="H654">
            <v>1.51779639615013E-4</v>
          </cell>
          <cell r="I654">
            <v>1.5183000529117599E-4</v>
          </cell>
          <cell r="J654">
            <v>1.5186908566921299E-4</v>
          </cell>
          <cell r="K654">
            <v>1.03091992598564E-4</v>
          </cell>
          <cell r="L654">
            <v>2.3653072333377402E-5</v>
          </cell>
          <cell r="M654">
            <v>2.4131433377566001E-5</v>
          </cell>
          <cell r="N654">
            <v>2.4704877241363599E-5</v>
          </cell>
          <cell r="O654">
            <v>3.1192981371673997E-5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2.1061446662561925E-4</v>
          </cell>
          <cell r="G655">
            <v>1.6149784231727043E-4</v>
          </cell>
          <cell r="H655">
            <v>2.3746889219272661E-4</v>
          </cell>
          <cell r="I655">
            <v>2.423666445802193E-4</v>
          </cell>
          <cell r="J655">
            <v>2.45102940162324E-4</v>
          </cell>
          <cell r="K655">
            <v>7.7420659429600764E-4</v>
          </cell>
          <cell r="L655">
            <v>6.9454587024067626E-4</v>
          </cell>
          <cell r="M655">
            <v>7.6558246452188353E-4</v>
          </cell>
          <cell r="N655">
            <v>6.5764623925518512E-4</v>
          </cell>
          <cell r="O655">
            <v>8.6448782621047692E-4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2.1061446662561925E-4</v>
          </cell>
          <cell r="G656">
            <v>1.6149784231727043E-4</v>
          </cell>
          <cell r="H656">
            <v>2.3746889219272661E-4</v>
          </cell>
          <cell r="I656">
            <v>2.423666445802193E-4</v>
          </cell>
          <cell r="J656">
            <v>2.45102940162324E-4</v>
          </cell>
          <cell r="K656">
            <v>7.7420659429600764E-4</v>
          </cell>
          <cell r="L656">
            <v>6.9454587024067626E-4</v>
          </cell>
          <cell r="M656">
            <v>7.6558246452188353E-4</v>
          </cell>
          <cell r="N656">
            <v>6.5764623925518512E-4</v>
          </cell>
          <cell r="O656">
            <v>8.6448782621047692E-4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6.2296416956362194E-8</v>
          </cell>
          <cell r="F657">
            <v>9.9281790768749605E-6</v>
          </cell>
          <cell r="G657">
            <v>5.2190079806893998E-7</v>
          </cell>
          <cell r="H657">
            <v>4.0135602283141503E-6</v>
          </cell>
          <cell r="I657">
            <v>4.7828868492043001E-7</v>
          </cell>
          <cell r="J657">
            <v>2.9535917916116698E-7</v>
          </cell>
          <cell r="K657">
            <v>3.60018716885703E-5</v>
          </cell>
          <cell r="L657">
            <v>8.3759968676853497E-7</v>
          </cell>
          <cell r="M657">
            <v>5.7012478501502305E-7</v>
          </cell>
          <cell r="N657">
            <v>4.6970367809067703E-7</v>
          </cell>
          <cell r="O657">
            <v>9.7936936812057005E-6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6.2296416956362194E-8</v>
          </cell>
          <cell r="F658">
            <v>9.9355086920130246E-6</v>
          </cell>
          <cell r="G658">
            <v>1.0429193698067341E-5</v>
          </cell>
          <cell r="H658">
            <v>1.4317295471270591E-5</v>
          </cell>
          <cell r="I658">
            <v>1.4693894701384106E-5</v>
          </cell>
          <cell r="J658">
            <v>1.497028890653296E-5</v>
          </cell>
          <cell r="K658">
            <v>5.0597347096453132E-5</v>
          </cell>
          <cell r="L658">
            <v>5.1712556203600052E-5</v>
          </cell>
          <cell r="M658">
            <v>5.1743942351036866E-5</v>
          </cell>
          <cell r="N658">
            <v>5.2215925101033098E-5</v>
          </cell>
          <cell r="O658">
            <v>6.2692665889129835E-5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0.25594519990517678</v>
          </cell>
          <cell r="E659">
            <v>0.67570870167751973</v>
          </cell>
          <cell r="F659">
            <v>1.6454545344398446</v>
          </cell>
          <cell r="G659">
            <v>4.0618478251839312</v>
          </cell>
          <cell r="H659">
            <v>4.1942091270176931</v>
          </cell>
          <cell r="I659">
            <v>4.2003520012926892</v>
          </cell>
          <cell r="J659">
            <v>4.8980321727339202</v>
          </cell>
          <cell r="K659">
            <v>5.1532752743831693</v>
          </cell>
          <cell r="L659">
            <v>5.2540761886788125</v>
          </cell>
          <cell r="M659">
            <v>5.48618712740506</v>
          </cell>
          <cell r="N659">
            <v>5.1845554944455614</v>
          </cell>
          <cell r="O659">
            <v>5.3709022029860254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0.60653802588067174</v>
          </cell>
          <cell r="E660">
            <v>0.61187447287190866</v>
          </cell>
          <cell r="F660">
            <v>1.280152138016619</v>
          </cell>
          <cell r="G660">
            <v>2.3488274558622231</v>
          </cell>
          <cell r="H660">
            <v>2.5431769386302698</v>
          </cell>
          <cell r="I660">
            <v>2.8807309300129642</v>
          </cell>
          <cell r="J660">
            <v>2.5443357244853999</v>
          </cell>
          <cell r="K660">
            <v>2.667623041865931</v>
          </cell>
          <cell r="L660">
            <v>2.9666455313375315</v>
          </cell>
          <cell r="M660">
            <v>3.1517650075981654</v>
          </cell>
          <cell r="N660">
            <v>3.8938068924930391</v>
          </cell>
          <cell r="O660">
            <v>4.1641003648596282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1.2875828057578347</v>
          </cell>
          <cell r="F661">
            <v>2.9256066724564649</v>
          </cell>
          <cell r="G661">
            <v>6.4106752810461511</v>
          </cell>
          <cell r="H661">
            <v>6.7373860656479634</v>
          </cell>
          <cell r="I661">
            <v>7.0810829313056569</v>
          </cell>
          <cell r="J661">
            <v>7.4423678972193219</v>
          </cell>
          <cell r="K661">
            <v>7.8208983162491004</v>
          </cell>
          <cell r="L661">
            <v>8.2207217200163516</v>
          </cell>
          <cell r="M661">
            <v>8.6379521350032213</v>
          </cell>
          <cell r="N661">
            <v>9.0783623869386059</v>
          </cell>
          <cell r="O661">
            <v>9.5350025678456518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7.8156812752138067E-4</v>
          </cell>
          <cell r="J662">
            <v>1.0583688250523633E-3</v>
          </cell>
          <cell r="K662">
            <v>1.3639822016163637E-3</v>
          </cell>
          <cell r="L662">
            <v>1.0354935329967199E-3</v>
          </cell>
          <cell r="M662">
            <v>1.4429818748841162E-3</v>
          </cell>
          <cell r="N662">
            <v>1.3345902909746997E-3</v>
          </cell>
          <cell r="O662">
            <v>2.5636126855610964E-3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1.3628801427591431E-4</v>
          </cell>
          <cell r="J663">
            <v>1.8455586974274767E-4</v>
          </cell>
          <cell r="K663">
            <v>2.3784801250214575E-4</v>
          </cell>
          <cell r="L663">
            <v>1.8056693004515258E-4</v>
          </cell>
          <cell r="M663">
            <v>2.5162378996668118E-4</v>
          </cell>
          <cell r="N663">
            <v>2.3272272016220489E-4</v>
          </cell>
          <cell r="O663">
            <v>4.4703675851739223E-4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9.1785614179729503E-4</v>
          </cell>
          <cell r="J664">
            <v>1.2429246947951117E-3</v>
          </cell>
          <cell r="K664">
            <v>1.6018302141185086E-3</v>
          </cell>
          <cell r="L664">
            <v>1.216060463041873E-3</v>
          </cell>
          <cell r="M664">
            <v>1.6946056648507982E-3</v>
          </cell>
          <cell r="N664">
            <v>1.5673130111369068E-3</v>
          </cell>
          <cell r="O664">
            <v>3.0106494440784869E-3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4.9612196727328498E-5</v>
          </cell>
          <cell r="J665">
            <v>1.8093343951018699E-5</v>
          </cell>
          <cell r="K665">
            <v>1.9738810538393402E-5</v>
          </cell>
          <cell r="L665">
            <v>2.3080607719945001E-5</v>
          </cell>
          <cell r="M665">
            <v>4.9651531452597699E-5</v>
          </cell>
          <cell r="N665">
            <v>1.6527902934934002E-5</v>
          </cell>
          <cell r="O665">
            <v>9.7311844204369907E-5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4.9612196727328498E-5</v>
          </cell>
          <cell r="J666">
            <v>6.7705540678347203E-5</v>
          </cell>
          <cell r="K666">
            <v>8.7444351216740598E-5</v>
          </cell>
          <cell r="L666">
            <v>6.6138593190272804E-5</v>
          </cell>
          <cell r="M666">
            <v>9.2470949710936101E-5</v>
          </cell>
          <cell r="N666">
            <v>8.5439349564235596E-5</v>
          </cell>
          <cell r="O666">
            <v>1.63491278591902E-4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2.1057404225653609E-2</v>
          </cell>
          <cell r="F667">
            <v>7.4545797847840115E-2</v>
          </cell>
          <cell r="G667">
            <v>0.21317590901570652</v>
          </cell>
          <cell r="H667">
            <v>0.17326830310065178</v>
          </cell>
          <cell r="I667">
            <v>0.17384841848456978</v>
          </cell>
          <cell r="J667">
            <v>0.16163223397513715</v>
          </cell>
          <cell r="K667">
            <v>0.20112835762534173</v>
          </cell>
          <cell r="L667">
            <v>0.24176772710379488</v>
          </cell>
          <cell r="M667">
            <v>0.24464510665720793</v>
          </cell>
          <cell r="N667">
            <v>0.24803757464730039</v>
          </cell>
          <cell r="O667">
            <v>0.23254322589737736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2.1066263332229478E-2</v>
          </cell>
          <cell r="F668">
            <v>7.4545012132165078E-2</v>
          </cell>
          <cell r="G668">
            <v>0.2131776341523805</v>
          </cell>
          <cell r="H668">
            <v>0.1732774706797188</v>
          </cell>
          <cell r="I668">
            <v>0.17386423611745261</v>
          </cell>
          <cell r="J668">
            <v>0.16165467104542308</v>
          </cell>
          <cell r="K668">
            <v>0.20115201955773152</v>
          </cell>
          <cell r="L668">
            <v>0.24179106463482944</v>
          </cell>
          <cell r="M668">
            <v>0.24467159329099519</v>
          </cell>
          <cell r="N668">
            <v>0.24806801618673591</v>
          </cell>
          <cell r="O668">
            <v>0.23256985574840131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1.07188236262761E-4</v>
          </cell>
          <cell r="E669">
            <v>2.91182064845057E-3</v>
          </cell>
          <cell r="F669">
            <v>5.3463241370189504E-3</v>
          </cell>
          <cell r="G669">
            <v>1.12673838741018E-2</v>
          </cell>
          <cell r="H669">
            <v>1.4686183367142499E-3</v>
          </cell>
          <cell r="I669">
            <v>7.8444273299906001E-3</v>
          </cell>
          <cell r="J669">
            <v>1.02056183869705E-2</v>
          </cell>
          <cell r="K669">
            <v>4.3968859497415897E-3</v>
          </cell>
          <cell r="L669">
            <v>8.0947130599221904E-3</v>
          </cell>
          <cell r="M669">
            <v>1.0060160694318299E-2</v>
          </cell>
          <cell r="N669">
            <v>6.3051040441295296E-3</v>
          </cell>
          <cell r="O669">
            <v>6.27762208549075E-3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1.07188236262761E-4</v>
          </cell>
          <cell r="E670">
            <v>3.0035603448989893E-3</v>
          </cell>
          <cell r="F670">
            <v>8.3314629192980296E-3</v>
          </cell>
          <cell r="G670">
            <v>1.9577142707013717E-2</v>
          </cell>
          <cell r="H670">
            <v>1.9451173489865733E-2</v>
          </cell>
          <cell r="I670">
            <v>1.9421670167020864E-2</v>
          </cell>
          <cell r="J670">
            <v>1.9424473547008908E-2</v>
          </cell>
          <cell r="K670">
            <v>2.2151966515963135E-2</v>
          </cell>
          <cell r="L670">
            <v>2.2146894102958874E-2</v>
          </cell>
          <cell r="M670">
            <v>2.2153341077422777E-2</v>
          </cell>
          <cell r="N670">
            <v>2.2149287196303359E-2</v>
          </cell>
          <cell r="O670">
            <v>2.2179953306850315E-2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1.3410602328170968E-2</v>
          </cell>
          <cell r="F671">
            <v>1.7181821094434648E-2</v>
          </cell>
          <cell r="G671">
            <v>1.5955159385797859E-2</v>
          </cell>
          <cell r="H671">
            <v>1.7487123721038667E-2</v>
          </cell>
          <cell r="I671">
            <v>1.5124054463561208E-2</v>
          </cell>
          <cell r="J671">
            <v>1.4425866051005235E-2</v>
          </cell>
          <cell r="K671">
            <v>1.9385679803066835E-2</v>
          </cell>
          <cell r="L671">
            <v>1.9409368643426565E-2</v>
          </cell>
          <cell r="M671">
            <v>1.9201032323026807E-2</v>
          </cell>
          <cell r="N671">
            <v>7.9131212126720019E-3</v>
          </cell>
          <cell r="O671">
            <v>8.7612834846169836E-3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1.3410602328170968E-2</v>
          </cell>
          <cell r="F672">
            <v>1.7181821094434648E-2</v>
          </cell>
          <cell r="G672">
            <v>1.5955159385797859E-2</v>
          </cell>
          <cell r="H672">
            <v>1.7487123721038667E-2</v>
          </cell>
          <cell r="I672">
            <v>1.5124054463561208E-2</v>
          </cell>
          <cell r="J672">
            <v>1.4425866051005235E-2</v>
          </cell>
          <cell r="K672">
            <v>1.9385679803066835E-2</v>
          </cell>
          <cell r="L672">
            <v>1.9409368643426565E-2</v>
          </cell>
          <cell r="M672">
            <v>1.9201032323026807E-2</v>
          </cell>
          <cell r="N672">
            <v>7.9131212126720019E-3</v>
          </cell>
          <cell r="O672">
            <v>8.7612834846169836E-3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2.4717244425612401E-3</v>
          </cell>
          <cell r="F673">
            <v>2.7784432502709602E-4</v>
          </cell>
          <cell r="G673">
            <v>1.7841645181092499E-6</v>
          </cell>
          <cell r="H673">
            <v>1.2054877235312101E-3</v>
          </cell>
          <cell r="I673">
            <v>1.48609627236263E-3</v>
          </cell>
          <cell r="J673">
            <v>6.1117994843795103E-5</v>
          </cell>
          <cell r="K673">
            <v>1.3977000031098301E-3</v>
          </cell>
          <cell r="L673">
            <v>1.2677072780992501E-3</v>
          </cell>
          <cell r="M673">
            <v>2.8984341844979301E-4</v>
          </cell>
          <cell r="N673">
            <v>1.55575667739347E-3</v>
          </cell>
          <cell r="O673">
            <v>1.43038457955019E-3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2.4717244425612401E-3</v>
          </cell>
          <cell r="F674">
            <v>2.7495687675883301E-3</v>
          </cell>
          <cell r="G674">
            <v>2.7513529321064401E-3</v>
          </cell>
          <cell r="H674">
            <v>2.75148890366719E-3</v>
          </cell>
          <cell r="I674">
            <v>2.7513751861748901E-3</v>
          </cell>
          <cell r="J674">
            <v>2.7527019907376301E-3</v>
          </cell>
          <cell r="K674">
            <v>2.9449142703162502E-3</v>
          </cell>
          <cell r="L674">
            <v>2.9467721735409501E-3</v>
          </cell>
          <cell r="M674">
            <v>2.9552506996588799E-3</v>
          </cell>
          <cell r="N674">
            <v>2.9589901241288499E-3</v>
          </cell>
          <cell r="O674">
            <v>3.2759846753934599E-3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1.2957613182464347</v>
          </cell>
          <cell r="E675">
            <v>1.4868847040102318</v>
          </cell>
          <cell r="F675">
            <v>1.4868926356740222</v>
          </cell>
          <cell r="G675">
            <v>1.4868868460940468</v>
          </cell>
          <cell r="H675">
            <v>1.4868900808851004</v>
          </cell>
          <cell r="I675">
            <v>1.4868902740856262</v>
          </cell>
          <cell r="J675">
            <v>1.4868961158576985</v>
          </cell>
          <cell r="K675">
            <v>1.4868982570981437</v>
          </cell>
          <cell r="L675">
            <v>1.4868964309200712</v>
          </cell>
          <cell r="M675">
            <v>1.4869013740295642</v>
          </cell>
          <cell r="N675">
            <v>1.4869029750460527</v>
          </cell>
          <cell r="O675">
            <v>1.4869209443406766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1.4397347980515951</v>
          </cell>
          <cell r="E676">
            <v>1.6520941155669246</v>
          </cell>
          <cell r="F676">
            <v>1.6521029285266924</v>
          </cell>
          <cell r="G676">
            <v>1.6520964956600526</v>
          </cell>
          <cell r="H676">
            <v>1.6521000898723339</v>
          </cell>
          <cell r="I676">
            <v>1.6521003045395855</v>
          </cell>
          <cell r="J676">
            <v>1.6521067953974411</v>
          </cell>
          <cell r="K676">
            <v>1.6521091745534937</v>
          </cell>
          <cell r="L676">
            <v>1.6521071454667471</v>
          </cell>
          <cell r="M676">
            <v>1.6521126378106281</v>
          </cell>
          <cell r="N676">
            <v>1.6521144167178348</v>
          </cell>
          <cell r="O676">
            <v>1.652134382600752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1.55010470834219E-2</v>
          </cell>
          <cell r="F677">
            <v>4.21885243650786E-6</v>
          </cell>
          <cell r="G677">
            <v>7.6075695578977899E-6</v>
          </cell>
          <cell r="H677">
            <v>8.5091042911330295E-2</v>
          </cell>
          <cell r="I677">
            <v>3.5070479090997697E-2</v>
          </cell>
          <cell r="J677">
            <v>3.9622407000924204E-6</v>
          </cell>
          <cell r="K677">
            <v>8.5133304853099695E-2</v>
          </cell>
          <cell r="L677">
            <v>2.9651557205874899E-2</v>
          </cell>
          <cell r="M677">
            <v>5.4142137456885901E-3</v>
          </cell>
          <cell r="N677">
            <v>7.9456084831641599E-2</v>
          </cell>
          <cell r="O677">
            <v>3.5385748309668903E-2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0.12018208534711391</v>
          </cell>
          <cell r="F678">
            <v>0.12018592817418146</v>
          </cell>
          <cell r="G678">
            <v>0.12019302468970353</v>
          </cell>
          <cell r="H678">
            <v>0.12019082945927742</v>
          </cell>
          <cell r="I678">
            <v>0.12016796019525847</v>
          </cell>
          <cell r="J678">
            <v>0.12016494832823339</v>
          </cell>
          <cell r="K678">
            <v>0.1202069662546764</v>
          </cell>
          <cell r="L678">
            <v>0.12017622076458917</v>
          </cell>
          <cell r="M678">
            <v>0.12019819808715143</v>
          </cell>
          <cell r="N678">
            <v>0.12019966371971555</v>
          </cell>
          <cell r="O678">
            <v>0.12025509087943388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4.1870930070870649E-4</v>
          </cell>
          <cell r="F679">
            <v>4.1435199303075108E-4</v>
          </cell>
          <cell r="G679">
            <v>3.3281938357243996E-4</v>
          </cell>
          <cell r="H679">
            <v>3.8172992368100942E-4</v>
          </cell>
          <cell r="I679">
            <v>3.7742802827290828E-4</v>
          </cell>
          <cell r="J679">
            <v>3.7226703264156335E-4</v>
          </cell>
          <cell r="K679">
            <v>3.0741003112764553E-4</v>
          </cell>
          <cell r="L679">
            <v>1.9466368284085336E-4</v>
          </cell>
          <cell r="M679">
            <v>2.3269473108744108E-4</v>
          </cell>
          <cell r="N679">
            <v>2.1119023977060703E-4</v>
          </cell>
          <cell r="O679">
            <v>3.6448092933354554E-4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4.1870930070870649E-4</v>
          </cell>
          <cell r="F680">
            <v>4.1435199303075108E-4</v>
          </cell>
          <cell r="G680">
            <v>3.3281938357243996E-4</v>
          </cell>
          <cell r="H680">
            <v>3.8172992368100942E-4</v>
          </cell>
          <cell r="I680">
            <v>3.7742802827290828E-4</v>
          </cell>
          <cell r="J680">
            <v>3.7226703264156335E-4</v>
          </cell>
          <cell r="K680">
            <v>3.0741003112764553E-4</v>
          </cell>
          <cell r="L680">
            <v>1.9466368284085336E-4</v>
          </cell>
          <cell r="M680">
            <v>2.3269473108744108E-4</v>
          </cell>
          <cell r="N680">
            <v>2.1119023977060703E-4</v>
          </cell>
          <cell r="O680">
            <v>3.6448092933354554E-4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2.5640296456472799E-5</v>
          </cell>
          <cell r="F681">
            <v>4.4894067116156702E-8</v>
          </cell>
          <cell r="G681">
            <v>5.83523772052781E-8</v>
          </cell>
          <cell r="H681">
            <v>3.2854015959250498E-8</v>
          </cell>
          <cell r="I681">
            <v>3.9120391385601298E-8</v>
          </cell>
          <cell r="J681">
            <v>4.1310292568504497E-8</v>
          </cell>
          <cell r="K681">
            <v>3.0517363633733999E-6</v>
          </cell>
          <cell r="L681">
            <v>1.02530782982661E-5</v>
          </cell>
          <cell r="M681">
            <v>5.6821082058358504E-7</v>
          </cell>
          <cell r="N681">
            <v>7.8219534033636E-7</v>
          </cell>
          <cell r="O681">
            <v>4.8706664051397196E-6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2.5640296456472799E-5</v>
          </cell>
          <cell r="F682">
            <v>2.5685190523589E-5</v>
          </cell>
          <cell r="G682">
            <v>2.5743542900794301E-5</v>
          </cell>
          <cell r="H682">
            <v>2.5776396916753502E-5</v>
          </cell>
          <cell r="I682">
            <v>2.5815517308139101E-5</v>
          </cell>
          <cell r="J682">
            <v>2.5856827600707601E-5</v>
          </cell>
          <cell r="K682">
            <v>2.0571950662536299E-5</v>
          </cell>
          <cell r="L682">
            <v>1.34744236719075E-5</v>
          </cell>
          <cell r="M682">
            <v>1.39863101821364E-5</v>
          </cell>
          <cell r="N682">
            <v>1.4735346376918699E-5</v>
          </cell>
          <cell r="O682">
            <v>1.9567197520267599E-5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0.16979414165867351</v>
          </cell>
          <cell r="E683">
            <v>0.19483733581780832</v>
          </cell>
          <cell r="F683">
            <v>0.12884585075700788</v>
          </cell>
          <cell r="G683">
            <v>0.13419721046141905</v>
          </cell>
          <cell r="H683">
            <v>0.13886660764536968</v>
          </cell>
          <cell r="I683">
            <v>0.14235932438958526</v>
          </cell>
          <cell r="J683">
            <v>0.14514082073923698</v>
          </cell>
          <cell r="K683">
            <v>0.14745768539620399</v>
          </cell>
          <cell r="L683">
            <v>0.14916593084758537</v>
          </cell>
          <cell r="M683">
            <v>0.15071813692757402</v>
          </cell>
          <cell r="N683">
            <v>0.15070936417740657</v>
          </cell>
          <cell r="O683">
            <v>0.15080229425272607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0.27167062665387803</v>
          </cell>
          <cell r="E684">
            <v>0.31173973730849353</v>
          </cell>
          <cell r="F684">
            <v>0.2061533612112125</v>
          </cell>
          <cell r="G684">
            <v>0.21471553673827029</v>
          </cell>
          <cell r="H684">
            <v>0.22218657223259164</v>
          </cell>
          <cell r="I684">
            <v>0.22777491902333652</v>
          </cell>
          <cell r="J684">
            <v>0.23222531318277909</v>
          </cell>
          <cell r="K684">
            <v>0.23593229663392609</v>
          </cell>
          <cell r="L684">
            <v>0.23866548935613657</v>
          </cell>
          <cell r="M684">
            <v>0.2411490190841182</v>
          </cell>
          <cell r="N684">
            <v>0.24113498268385072</v>
          </cell>
          <cell r="O684">
            <v>0.24128367080436178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1.9586443695626299E-3</v>
          </cell>
          <cell r="F685">
            <v>4.5219393108011899E-7</v>
          </cell>
          <cell r="G685">
            <v>8.3634165106148098E-7</v>
          </cell>
          <cell r="H685">
            <v>5.5742147530957204E-3</v>
          </cell>
          <cell r="I685">
            <v>4.1565789967314597E-3</v>
          </cell>
          <cell r="J685">
            <v>1.6550272077943499E-4</v>
          </cell>
          <cell r="K685">
            <v>5.7846755639164504E-3</v>
          </cell>
          <cell r="L685">
            <v>3.5918826616923999E-3</v>
          </cell>
          <cell r="M685">
            <v>9.2867783975775903E-4</v>
          </cell>
          <cell r="N685">
            <v>5.8777149330431402E-3</v>
          </cell>
          <cell r="O685">
            <v>3.5678740731050198E-3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1.3199620154022254E-2</v>
          </cell>
          <cell r="F686">
            <v>1.319552211436744E-2</v>
          </cell>
          <cell r="G686">
            <v>1.3193529596458043E-2</v>
          </cell>
          <cell r="H686">
            <v>9.4903077385360517E-3</v>
          </cell>
          <cell r="I686">
            <v>9.7308425198398742E-3</v>
          </cell>
          <cell r="J686">
            <v>9.8955190313110373E-3</v>
          </cell>
          <cell r="K686">
            <v>1.0105495487651906E-2</v>
          </cell>
          <cell r="L686">
            <v>1.0157521332502709E-2</v>
          </cell>
          <cell r="M686">
            <v>1.0303848559050897E-2</v>
          </cell>
          <cell r="N686">
            <v>1.0282229750736798E-2</v>
          </cell>
          <cell r="O686">
            <v>1.0372804932739814E-2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1.1893517538269108E-4</v>
          </cell>
          <cell r="K687">
            <v>3.0369645687635121E-4</v>
          </cell>
          <cell r="L687">
            <v>2.9420949796359226E-4</v>
          </cell>
          <cell r="M687">
            <v>4.2282243683563288E-4</v>
          </cell>
          <cell r="N687">
            <v>3.439816571477745E-4</v>
          </cell>
          <cell r="O687">
            <v>7.1492821241646212E-4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4.5921117810912175E-4</v>
          </cell>
          <cell r="K688">
            <v>1.1725783167260652E-3</v>
          </cell>
          <cell r="L688">
            <v>1.1359489716649155E-3</v>
          </cell>
          <cell r="M688">
            <v>1.6325261952614709E-3</v>
          </cell>
          <cell r="N688">
            <v>1.3281203102320041E-3</v>
          </cell>
          <cell r="O688">
            <v>2.7603526511887624E-3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5.7814635349181284E-4</v>
          </cell>
          <cell r="K689">
            <v>1.4762747736024164E-3</v>
          </cell>
          <cell r="L689">
            <v>1.4301584696285075E-3</v>
          </cell>
          <cell r="M689">
            <v>2.0553486320971041E-3</v>
          </cell>
          <cell r="N689">
            <v>1.6721019673797775E-3</v>
          </cell>
          <cell r="O689">
            <v>3.4752808636052224E-3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2.9905507392599299E-5</v>
          </cell>
          <cell r="K690">
            <v>4.8242369958945203E-5</v>
          </cell>
          <cell r="L690">
            <v>9.8967682811605795E-7</v>
          </cell>
          <cell r="M690">
            <v>6.0760432189751998E-5</v>
          </cell>
          <cell r="N690">
            <v>1.97046950014012E-5</v>
          </cell>
          <cell r="O690">
            <v>1.0468157654564E-4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2.9905507392599299E-5</v>
          </cell>
          <cell r="K691">
            <v>7.8147877351544506E-5</v>
          </cell>
          <cell r="L691">
            <v>7.5175211162902699E-5</v>
          </cell>
          <cell r="M691">
            <v>1.0999247897681301E-4</v>
          </cell>
          <cell r="N691">
            <v>8.96858442655405E-5</v>
          </cell>
          <cell r="O691">
            <v>1.8514670373679301E-4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1.3028077419585849E-3</v>
          </cell>
          <cell r="H692">
            <v>3.1871895527870414E-3</v>
          </cell>
          <cell r="I692">
            <v>3.6197573448932341E-3</v>
          </cell>
          <cell r="J692">
            <v>4.202728960791921E-3</v>
          </cell>
          <cell r="K692">
            <v>1.0505542096781669E-2</v>
          </cell>
          <cell r="L692">
            <v>9.8561841977101786E-3</v>
          </cell>
          <cell r="M692">
            <v>2.3598894307891125E-2</v>
          </cell>
          <cell r="N692">
            <v>1.7452095106132937E-2</v>
          </cell>
          <cell r="O692">
            <v>3.3333041343044434E-2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1.2988776273197267E-3</v>
          </cell>
          <cell r="H693">
            <v>3.18299027429605E-3</v>
          </cell>
          <cell r="I693">
            <v>3.608401603260071E-3</v>
          </cell>
          <cell r="J693">
            <v>4.188582133157529E-3</v>
          </cell>
          <cell r="K693">
            <v>1.0496745855857333E-2</v>
          </cell>
          <cell r="L693">
            <v>9.8444106932914777E-3</v>
          </cell>
          <cell r="M693">
            <v>2.3562899631843971E-2</v>
          </cell>
          <cell r="N693">
            <v>1.7432891697086703E-2</v>
          </cell>
          <cell r="O693">
            <v>3.3240276824734759E-2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2.5950002009762466E-3</v>
          </cell>
          <cell r="H694">
            <v>6.3605671797274613E-3</v>
          </cell>
          <cell r="I694">
            <v>7.2076310884558285E-3</v>
          </cell>
          <cell r="J694">
            <v>8.3713803334808951E-3</v>
          </cell>
          <cell r="K694">
            <v>2.0973390408922463E-2</v>
          </cell>
          <cell r="L694">
            <v>1.9676196181130545E-2</v>
          </cell>
          <cell r="M694">
            <v>4.7126709212629216E-2</v>
          </cell>
          <cell r="N694">
            <v>3.4853628798887357E-2</v>
          </cell>
          <cell r="O694">
            <v>6.6528556315239282E-2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2.1042129847474726E-3</v>
          </cell>
          <cell r="J695">
            <v>1.9559746963518816E-3</v>
          </cell>
          <cell r="K695">
            <v>3.4274711586028306E-3</v>
          </cell>
          <cell r="L695">
            <v>2.8914498568147853E-3</v>
          </cell>
          <cell r="M695">
            <v>5.8815380308894667E-3</v>
          </cell>
          <cell r="N695">
            <v>1.0031934444295674E-2</v>
          </cell>
          <cell r="O695">
            <v>3.6791875541312802E-2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2.1042129847474726E-3</v>
          </cell>
          <cell r="J696">
            <v>1.9559746963518816E-3</v>
          </cell>
          <cell r="K696">
            <v>3.4274711586028306E-3</v>
          </cell>
          <cell r="L696">
            <v>2.8914498568147853E-3</v>
          </cell>
          <cell r="M696">
            <v>5.8815380308894667E-3</v>
          </cell>
          <cell r="N696">
            <v>1.0031934444295674E-2</v>
          </cell>
          <cell r="O696">
            <v>3.6791875541312802E-2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1.81333730493387E-6</v>
          </cell>
          <cell r="I697">
            <v>5.6121824198317205E-4</v>
          </cell>
          <cell r="J697">
            <v>5.4467906201275296E-4</v>
          </cell>
          <cell r="K697">
            <v>1.21949009444846E-4</v>
          </cell>
          <cell r="L697">
            <v>2.4903080172461499E-4</v>
          </cell>
          <cell r="M697">
            <v>4.1053326148683602E-4</v>
          </cell>
          <cell r="N697">
            <v>7.9195659003421801E-4</v>
          </cell>
          <cell r="O697">
            <v>2.38950394980986E-3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1.81333730493387E-6</v>
          </cell>
          <cell r="I698">
            <v>5.6159903726452705E-4</v>
          </cell>
          <cell r="J698">
            <v>5.4467906201275296E-4</v>
          </cell>
          <cell r="K698">
            <v>6.6662807145759901E-4</v>
          </cell>
          <cell r="L698">
            <v>3.6974186246789E-4</v>
          </cell>
          <cell r="M698">
            <v>5.9959299450360905E-4</v>
          </cell>
          <cell r="N698">
            <v>8.6467103087140603E-4</v>
          </cell>
          <cell r="O698">
            <v>3.1814605398440702E-3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6.0392649435420294E-4</v>
          </cell>
          <cell r="H699">
            <v>1.1410859767448688E-3</v>
          </cell>
          <cell r="I699">
            <v>1.2998892983435951E-3</v>
          </cell>
          <cell r="J699">
            <v>1.365576532747213E-3</v>
          </cell>
          <cell r="K699">
            <v>2.1299788439293242E-3</v>
          </cell>
          <cell r="L699">
            <v>1.5856875074380177E-3</v>
          </cell>
          <cell r="M699">
            <v>2.2011621994216671E-3</v>
          </cell>
          <cell r="N699">
            <v>2.0976591713442873E-3</v>
          </cell>
          <cell r="O699">
            <v>4.1342715108599699E-3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5.1999866647902228E-4</v>
          </cell>
          <cell r="H700">
            <v>9.5801250759495788E-4</v>
          </cell>
          <cell r="I700">
            <v>1.064789838854766E-3</v>
          </cell>
          <cell r="J700">
            <v>1.0907073463502319E-3</v>
          </cell>
          <cell r="K700">
            <v>1.6598628387448843E-3</v>
          </cell>
          <cell r="L700">
            <v>1.2357041831471364E-3</v>
          </cell>
          <cell r="M700">
            <v>1.7153350359714707E-3</v>
          </cell>
          <cell r="N700">
            <v>1.6346765681689093E-3</v>
          </cell>
          <cell r="O700">
            <v>3.2217801907828882E-3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6.4044326889288694E-5</v>
          </cell>
          <cell r="H701">
            <v>5.7018083899186699E-5</v>
          </cell>
          <cell r="I701">
            <v>1.6980882606636201E-5</v>
          </cell>
          <cell r="J701">
            <v>7.5581463702215999E-6</v>
          </cell>
          <cell r="K701">
            <v>8.2521537265268304E-5</v>
          </cell>
          <cell r="L701">
            <v>6.2241125936905297E-6</v>
          </cell>
          <cell r="M701">
            <v>1.2322393143124699E-4</v>
          </cell>
          <cell r="N701">
            <v>6.7145393695318798E-6</v>
          </cell>
          <cell r="O701">
            <v>2.2303220995140499E-4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6.4044326889288694E-5</v>
          </cell>
          <cell r="H702">
            <v>1.209292810294743E-4</v>
          </cell>
          <cell r="I702">
            <v>1.3756061776855756E-4</v>
          </cell>
          <cell r="J702">
            <v>1.444012186300465E-4</v>
          </cell>
          <cell r="K702">
            <v>2.2551690205156443E-4</v>
          </cell>
          <cell r="L702">
            <v>1.6771069685547985E-4</v>
          </cell>
          <cell r="M702">
            <v>2.3341184560419096E-4</v>
          </cell>
          <cell r="N702">
            <v>2.2204991648153838E-4</v>
          </cell>
          <cell r="O702">
            <v>4.3840491442063333E-4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1.3170853097711714</v>
          </cell>
          <cell r="E703">
            <v>1.4633804703564628</v>
          </cell>
          <cell r="F703">
            <v>1.4541293443229113</v>
          </cell>
          <cell r="G703">
            <v>1.4501997824199226</v>
          </cell>
          <cell r="H703">
            <v>1.4599409384285218</v>
          </cell>
          <cell r="I703">
            <v>1.6076665037807081</v>
          </cell>
          <cell r="J703">
            <v>1.5099924194681853</v>
          </cell>
          <cell r="K703">
            <v>1.6124395142361541</v>
          </cell>
          <cell r="L703">
            <v>1.6074612355326166</v>
          </cell>
          <cell r="M703">
            <v>1.5702293472219633</v>
          </cell>
          <cell r="N703">
            <v>1.5898039541627238</v>
          </cell>
          <cell r="O703">
            <v>1.4521771378231849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1.7105004023002222</v>
          </cell>
          <cell r="E704">
            <v>1.8955705574565584</v>
          </cell>
          <cell r="F704">
            <v>1.8762959281585936</v>
          </cell>
          <cell r="G704">
            <v>1.8592304902819532</v>
          </cell>
          <cell r="H704">
            <v>1.8597973737942954</v>
          </cell>
          <cell r="I704">
            <v>2.0350208908616554</v>
          </cell>
          <cell r="J704">
            <v>1.9113828094533989</v>
          </cell>
          <cell r="K704">
            <v>2.0410626762482935</v>
          </cell>
          <cell r="L704">
            <v>2.0347610576362252</v>
          </cell>
          <cell r="M704">
            <v>1.987632085091092</v>
          </cell>
          <cell r="N704">
            <v>2.0124100685604107</v>
          </cell>
          <cell r="O704">
            <v>1.8381989086369417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7.6992720934530204E-2</v>
          </cell>
          <cell r="F705">
            <v>6.100267053893E-2</v>
          </cell>
          <cell r="G705">
            <v>4.9535546263990003E-2</v>
          </cell>
          <cell r="H705">
            <v>4.7626675734942003E-2</v>
          </cell>
          <cell r="I705">
            <v>5.1553682850918402E-2</v>
          </cell>
          <cell r="J705">
            <v>5.9803120911166803E-2</v>
          </cell>
          <cell r="K705">
            <v>4.8993387952945201E-2</v>
          </cell>
          <cell r="L705">
            <v>5.2649252265522299E-2</v>
          </cell>
          <cell r="M705">
            <v>4.3918875218311497E-2</v>
          </cell>
          <cell r="N705">
            <v>5.4419060515738998E-2</v>
          </cell>
          <cell r="O705">
            <v>5.0034462999754697E-2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0.14996985241689728</v>
          </cell>
          <cell r="F706">
            <v>0.140855930812918</v>
          </cell>
          <cell r="G706">
            <v>0.12803460162138899</v>
          </cell>
          <cell r="H706">
            <v>0.130568884292869</v>
          </cell>
          <cell r="I706">
            <v>0.143104572112078</v>
          </cell>
          <cell r="J706">
            <v>0.162795104363614</v>
          </cell>
          <cell r="K706">
            <v>0.15372868612104595</v>
          </cell>
          <cell r="L706">
            <v>0.15803558825740993</v>
          </cell>
          <cell r="M706">
            <v>0.14179445069635699</v>
          </cell>
          <cell r="N706">
            <v>0.1424794519802991</v>
          </cell>
          <cell r="O706">
            <v>0.13068412167514998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3.9810607477082529E-4</v>
          </cell>
          <cell r="F707">
            <v>3.9381302587300618E-4</v>
          </cell>
          <cell r="G707">
            <v>3.1227670167634805E-4</v>
          </cell>
          <cell r="H707">
            <v>3.6117343950468076E-4</v>
          </cell>
          <cell r="I707">
            <v>3.5684957295575821E-4</v>
          </cell>
          <cell r="J707">
            <v>3.51737999856398E-4</v>
          </cell>
          <cell r="K707">
            <v>2.9702978942407486E-4</v>
          </cell>
          <cell r="L707">
            <v>1.896113143919103E-4</v>
          </cell>
          <cell r="M707">
            <v>2.2763786446026351E-4</v>
          </cell>
          <cell r="N707">
            <v>2.0624224695065709E-4</v>
          </cell>
          <cell r="O707">
            <v>3.5818296242493041E-4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3.9810607477082529E-4</v>
          </cell>
          <cell r="F708">
            <v>3.9381302587300618E-4</v>
          </cell>
          <cell r="G708">
            <v>3.1227670167634805E-4</v>
          </cell>
          <cell r="H708">
            <v>3.6117343950468076E-4</v>
          </cell>
          <cell r="I708">
            <v>3.5684957295575821E-4</v>
          </cell>
          <cell r="J708">
            <v>3.51737999856398E-4</v>
          </cell>
          <cell r="K708">
            <v>2.9702978942407486E-4</v>
          </cell>
          <cell r="L708">
            <v>1.896113143919103E-4</v>
          </cell>
          <cell r="M708">
            <v>2.2763786446026351E-4</v>
          </cell>
          <cell r="N708">
            <v>2.0624224695065709E-4</v>
          </cell>
          <cell r="O708">
            <v>3.5818296242493041E-4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2.3975750051995499E-5</v>
          </cell>
          <cell r="F709">
            <v>4.5515923552497801E-8</v>
          </cell>
          <cell r="G709">
            <v>5.9091502983017103E-8</v>
          </cell>
          <cell r="H709">
            <v>3.27343847373275E-8</v>
          </cell>
          <cell r="I709">
            <v>3.8208067851213801E-8</v>
          </cell>
          <cell r="J709">
            <v>4.1277668496655698E-8</v>
          </cell>
          <cell r="K709">
            <v>3.3337492845844299E-6</v>
          </cell>
          <cell r="L709">
            <v>9.5606737379287806E-6</v>
          </cell>
          <cell r="M709">
            <v>5.6883692741862504E-7</v>
          </cell>
          <cell r="N709">
            <v>7.8976550167554503E-7</v>
          </cell>
          <cell r="O709">
            <v>4.7577648528813797E-6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2.3975750051995499E-5</v>
          </cell>
          <cell r="F710">
            <v>2.4021265975547999E-5</v>
          </cell>
          <cell r="G710">
            <v>2.4080357478530999E-5</v>
          </cell>
          <cell r="H710">
            <v>2.4113091863268299E-5</v>
          </cell>
          <cell r="I710">
            <v>2.41512999311196E-5</v>
          </cell>
          <cell r="J710">
            <v>2.4192577599616199E-5</v>
          </cell>
          <cell r="K710">
            <v>1.9730919481743798E-5</v>
          </cell>
          <cell r="L710">
            <v>1.30636970409348E-5</v>
          </cell>
          <cell r="M710">
            <v>1.3575480071017E-5</v>
          </cell>
          <cell r="N710">
            <v>1.43323276932701E-5</v>
          </cell>
          <cell r="O710">
            <v>1.9052067972985401E-5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3.801657172051999E-5</v>
          </cell>
          <cell r="K711">
            <v>7.8057869440329507E-5</v>
          </cell>
          <cell r="L711">
            <v>6.9702147377704568E-5</v>
          </cell>
          <cell r="M711">
            <v>1.0467444361096949E-4</v>
          </cell>
          <cell r="N711">
            <v>8.7435492100208163E-5</v>
          </cell>
          <cell r="O711">
            <v>1.8307121002636171E-4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2.2064795561055139E-4</v>
          </cell>
          <cell r="K712">
            <v>4.5304740884953337E-4</v>
          </cell>
          <cell r="L712">
            <v>4.0455084781499366E-4</v>
          </cell>
          <cell r="M712">
            <v>6.0752984664753115E-4</v>
          </cell>
          <cell r="N712">
            <v>5.0747507485794825E-4</v>
          </cell>
          <cell r="O712">
            <v>1.06254421151982E-3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2.5866452733107131E-4</v>
          </cell>
          <cell r="K713">
            <v>5.3110527828986297E-4</v>
          </cell>
          <cell r="L713">
            <v>4.7425299519269831E-4</v>
          </cell>
          <cell r="M713">
            <v>7.1220429025849999E-4</v>
          </cell>
          <cell r="N713">
            <v>5.9491056695815613E-4</v>
          </cell>
          <cell r="O713">
            <v>1.245615421546181E-3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1.2051155027142699E-5</v>
          </cell>
          <cell r="K714">
            <v>1.2250997116664E-5</v>
          </cell>
          <cell r="L714">
            <v>4.2241587882099099E-7</v>
          </cell>
          <cell r="M714">
            <v>2.1697117706149798E-5</v>
          </cell>
          <cell r="N714">
            <v>6.8795389413320103E-6</v>
          </cell>
          <cell r="O714">
            <v>3.5129437615636303E-5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1.2051155027142699E-5</v>
          </cell>
          <cell r="K715">
            <v>2.43021521438067E-5</v>
          </cell>
          <cell r="L715">
            <v>2.3127845073279499E-5</v>
          </cell>
          <cell r="M715">
            <v>3.4370530701634701E-5</v>
          </cell>
          <cell r="N715">
            <v>3.1035081080867101E-5</v>
          </cell>
          <cell r="O715">
            <v>6.3706094263118107E-5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1.8770748310766832</v>
          </cell>
          <cell r="E716">
            <v>2.1600841083266387</v>
          </cell>
          <cell r="F716">
            <v>2.0883525764539623</v>
          </cell>
          <cell r="G716">
            <v>2.2800308550801898</v>
          </cell>
          <cell r="H716">
            <v>2.4141121083475259</v>
          </cell>
          <cell r="I716">
            <v>2.7136820163682702</v>
          </cell>
          <cell r="J716">
            <v>2.6026459692471513</v>
          </cell>
          <cell r="K716">
            <v>2.6585420388031635</v>
          </cell>
          <cell r="L716">
            <v>2.5948718363220369</v>
          </cell>
          <cell r="M716">
            <v>2.5342374657046034</v>
          </cell>
          <cell r="N716">
            <v>2.479273963797902</v>
          </cell>
          <cell r="O716">
            <v>2.3699287519430943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1.8770748310766832</v>
          </cell>
          <cell r="E717">
            <v>2.1600841083266387</v>
          </cell>
          <cell r="F717">
            <v>2.0883525764539623</v>
          </cell>
          <cell r="G717">
            <v>2.2800308550801898</v>
          </cell>
          <cell r="H717">
            <v>2.4141121083475259</v>
          </cell>
          <cell r="I717">
            <v>2.7136820163682702</v>
          </cell>
          <cell r="J717">
            <v>2.6026459692471513</v>
          </cell>
          <cell r="K717">
            <v>2.6585420388031635</v>
          </cell>
          <cell r="L717">
            <v>2.5948718363220369</v>
          </cell>
          <cell r="M717">
            <v>2.5342374657046034</v>
          </cell>
          <cell r="N717">
            <v>2.479273963797902</v>
          </cell>
          <cell r="O717">
            <v>2.3699287519430943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2.0856387011963147</v>
          </cell>
          <cell r="E718">
            <v>2.4000934536962677</v>
          </cell>
          <cell r="F718">
            <v>2.3203917516155164</v>
          </cell>
          <cell r="G718">
            <v>2.5333676167557653</v>
          </cell>
          <cell r="H718">
            <v>2.6823467870528099</v>
          </cell>
          <cell r="I718">
            <v>3.0152022404091849</v>
          </cell>
          <cell r="J718">
            <v>2.8918288547190532</v>
          </cell>
          <cell r="K718">
            <v>2.953935598670185</v>
          </cell>
          <cell r="L718">
            <v>2.8831909292467097</v>
          </cell>
          <cell r="M718">
            <v>2.8158194063384463</v>
          </cell>
          <cell r="N718">
            <v>2.7547488486643337</v>
          </cell>
          <cell r="O718">
            <v>2.6332541688256614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4.1488192080197903E-6</v>
          </cell>
          <cell r="E719">
            <v>2.2068051326924201E-2</v>
          </cell>
          <cell r="F719">
            <v>7.2652658275067404E-6</v>
          </cell>
          <cell r="G719">
            <v>1.5520294793559699E-2</v>
          </cell>
          <cell r="H719">
            <v>0.135050855195536</v>
          </cell>
          <cell r="I719">
            <v>7.7082872118531598E-2</v>
          </cell>
          <cell r="J719">
            <v>7.8456224092917598E-6</v>
          </cell>
          <cell r="K719">
            <v>0.142954130793498</v>
          </cell>
          <cell r="L719">
            <v>5.9452150786341897E-2</v>
          </cell>
          <cell r="M719">
            <v>4.3914616953883998E-3</v>
          </cell>
          <cell r="N719">
            <v>0.135674170252752</v>
          </cell>
          <cell r="O719">
            <v>5.7200189964346698E-2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0.15051501694340202</v>
          </cell>
          <cell r="E720">
            <v>0.17258279363051568</v>
          </cell>
          <cell r="F720">
            <v>0.17258774715858916</v>
          </cell>
          <cell r="G720">
            <v>0.1881054795140934</v>
          </cell>
          <cell r="H720">
            <v>0.20091273817592908</v>
          </cell>
          <cell r="I720">
            <v>0.22470032932385159</v>
          </cell>
          <cell r="J720">
            <v>0.21213892183274677</v>
          </cell>
          <cell r="K720">
            <v>0.22004145031448752</v>
          </cell>
          <cell r="L720">
            <v>0.21425301613499928</v>
          </cell>
          <cell r="M720">
            <v>0.20679321057731317</v>
          </cell>
          <cell r="N720">
            <v>0.20598383365314896</v>
          </cell>
          <cell r="O720">
            <v>0.1972604183957706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1.1082302759667817</v>
          </cell>
          <cell r="E721">
            <v>1.400807122244929</v>
          </cell>
          <cell r="F721">
            <v>3.5321516437495211</v>
          </cell>
          <cell r="G721">
            <v>5.7849629411566061</v>
          </cell>
          <cell r="H721">
            <v>8.1389186373687981</v>
          </cell>
          <cell r="I721">
            <v>8.934135790684028</v>
          </cell>
          <cell r="J721">
            <v>8.9342741198857851</v>
          </cell>
          <cell r="K721">
            <v>8.9343521939759025</v>
          </cell>
          <cell r="L721">
            <v>8.9373835628723466</v>
          </cell>
          <cell r="M721">
            <v>10.642616799439669</v>
          </cell>
          <cell r="N721">
            <v>10.642693113761366</v>
          </cell>
          <cell r="O721">
            <v>10.644941904634619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0.35970055320413558</v>
          </cell>
          <cell r="E722">
            <v>0.45106753096233321</v>
          </cell>
          <cell r="F722">
            <v>1.1240394350050964</v>
          </cell>
          <cell r="G722">
            <v>1.805675493456548</v>
          </cell>
          <cell r="H722">
            <v>2.4926554584794767</v>
          </cell>
          <cell r="I722">
            <v>2.6857036191269548</v>
          </cell>
          <cell r="J722">
            <v>2.6370766062076019</v>
          </cell>
          <cell r="K722">
            <v>2.590163105177858</v>
          </cell>
          <cell r="L722">
            <v>2.5910419310516652</v>
          </cell>
          <cell r="M722">
            <v>3.0854070645481726</v>
          </cell>
          <cell r="N722">
            <v>3.0854291888764007</v>
          </cell>
          <cell r="O722">
            <v>3.0860811371122336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1.1082302759667817</v>
          </cell>
          <cell r="E723">
            <v>1.400807122244929</v>
          </cell>
          <cell r="F723">
            <v>3.5321516437495211</v>
          </cell>
          <cell r="G723">
            <v>5.7849629411566061</v>
          </cell>
          <cell r="H723">
            <v>8.1389186373687981</v>
          </cell>
          <cell r="I723">
            <v>8.934135790684028</v>
          </cell>
          <cell r="J723">
            <v>8.9342741198857851</v>
          </cell>
          <cell r="K723">
            <v>8.9343521939759025</v>
          </cell>
          <cell r="L723">
            <v>8.9373835628723466</v>
          </cell>
          <cell r="M723">
            <v>10.642616799439669</v>
          </cell>
          <cell r="N723">
            <v>10.642693113761366</v>
          </cell>
          <cell r="O723">
            <v>10.644941904634619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1.6221384018350202E-2</v>
          </cell>
          <cell r="F724">
            <v>0.115793028820688</v>
          </cell>
          <cell r="G724">
            <v>0.122372098927456</v>
          </cell>
          <cell r="H724">
            <v>0.18317120230617701</v>
          </cell>
          <cell r="I724">
            <v>0.18304377911651901</v>
          </cell>
          <cell r="J724">
            <v>0.12341333469999501</v>
          </cell>
          <cell r="K724">
            <v>0.182507574005844</v>
          </cell>
          <cell r="L724">
            <v>0.17116515280417499</v>
          </cell>
          <cell r="M724">
            <v>0.22851601465347299</v>
          </cell>
          <cell r="N724">
            <v>0.203850294842088</v>
          </cell>
          <cell r="O724">
            <v>0.149236718164688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7.6483908822690808E-2</v>
          </cell>
          <cell r="F725">
            <v>0.19227593699166706</v>
          </cell>
          <cell r="G725">
            <v>0.31464644751438781</v>
          </cell>
          <cell r="H725">
            <v>0.44526600334190192</v>
          </cell>
          <cell r="I725">
            <v>0.48961390895145873</v>
          </cell>
          <cell r="J725">
            <v>0.48962258672680914</v>
          </cell>
          <cell r="K725">
            <v>0.48895524288083136</v>
          </cell>
          <cell r="L725">
            <v>0.48885120391022518</v>
          </cell>
          <cell r="M725">
            <v>0.58217927159002381</v>
          </cell>
          <cell r="N725">
            <v>0.58158188896097485</v>
          </cell>
          <cell r="O725">
            <v>0.58159086611123534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1.273463442951986E-4</v>
          </cell>
          <cell r="F726">
            <v>1.2500371503224774E-4</v>
          </cell>
          <cell r="G726">
            <v>5.203904358469703E-5</v>
          </cell>
          <cell r="H726">
            <v>1.0070124547875639E-4</v>
          </cell>
          <cell r="I726">
            <v>9.6067308366843697E-5</v>
          </cell>
          <cell r="J726">
            <v>9.1866452269847323E-5</v>
          </cell>
          <cell r="K726">
            <v>1.1573555515206135E-4</v>
          </cell>
          <cell r="L726">
            <v>7.5457149928032425E-5</v>
          </cell>
          <cell r="M726">
            <v>1.1173909228147967E-4</v>
          </cell>
          <cell r="N726">
            <v>8.7794764188133285E-5</v>
          </cell>
          <cell r="O726">
            <v>1.9799525768597913E-4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1.273463442951986E-4</v>
          </cell>
          <cell r="F727">
            <v>1.2500371503224774E-4</v>
          </cell>
          <cell r="G727">
            <v>5.203904358469703E-5</v>
          </cell>
          <cell r="H727">
            <v>1.0070124547875639E-4</v>
          </cell>
          <cell r="I727">
            <v>9.6067308366843697E-5</v>
          </cell>
          <cell r="J727">
            <v>9.1866452269847323E-5</v>
          </cell>
          <cell r="K727">
            <v>1.1573555515206135E-4</v>
          </cell>
          <cell r="L727">
            <v>7.5457149928032425E-5</v>
          </cell>
          <cell r="M727">
            <v>1.1173909228147967E-4</v>
          </cell>
          <cell r="N727">
            <v>8.7794764188133285E-5</v>
          </cell>
          <cell r="O727">
            <v>1.9799525768597913E-4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2.09923441836042E-6</v>
          </cell>
          <cell r="F728">
            <v>1.2182051891893499E-7</v>
          </cell>
          <cell r="G728">
            <v>7.6552010199874299E-7</v>
          </cell>
          <cell r="H728">
            <v>3.1723709007103903E-8</v>
          </cell>
          <cell r="I728">
            <v>2.5112751508365099E-8</v>
          </cell>
          <cell r="J728">
            <v>3.65176097246601E-8</v>
          </cell>
          <cell r="K728">
            <v>2.6269502132755501E-6</v>
          </cell>
          <cell r="L728">
            <v>4.5894393558850302E-7</v>
          </cell>
          <cell r="M728">
            <v>9.6895679502990009E-7</v>
          </cell>
          <cell r="N728">
            <v>5.5133652161967198E-7</v>
          </cell>
          <cell r="O728">
            <v>1.2942931949667301E-6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2.09923441836042E-6</v>
          </cell>
          <cell r="F729">
            <v>2.2210549372793499E-6</v>
          </cell>
          <cell r="G729">
            <v>2.9865750392781001E-6</v>
          </cell>
          <cell r="H729">
            <v>3.0182987482851999E-6</v>
          </cell>
          <cell r="I729">
            <v>3.0434114997935702E-6</v>
          </cell>
          <cell r="J729">
            <v>3.07992910951823E-6</v>
          </cell>
          <cell r="K729">
            <v>5.0243401951798299E-6</v>
          </cell>
          <cell r="L729">
            <v>3.7763566914035499E-6</v>
          </cell>
          <cell r="M729">
            <v>4.1482050141340897E-6</v>
          </cell>
          <cell r="N729">
            <v>4.6695053906098004E-6</v>
          </cell>
          <cell r="O729">
            <v>5.93699827020502E-6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4.7439224699044971</v>
          </cell>
          <cell r="E730">
            <v>4.6403749899868618</v>
          </cell>
          <cell r="F730">
            <v>3.2568569963865834</v>
          </cell>
          <cell r="G730">
            <v>2.3755825214127859</v>
          </cell>
          <cell r="H730">
            <v>2.1155866763455649</v>
          </cell>
          <cell r="I730">
            <v>1.8205047541291746</v>
          </cell>
          <cell r="J730">
            <v>1.5119677115288113</v>
          </cell>
          <cell r="K730">
            <v>1.2210049301341948</v>
          </cell>
          <cell r="L730">
            <v>1.0938302342483164</v>
          </cell>
          <cell r="M730">
            <v>0.92323381176264308</v>
          </cell>
          <cell r="N730">
            <v>0.87209250526280613</v>
          </cell>
          <cell r="O730">
            <v>0.36976612870921849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4.7439224699044971</v>
          </cell>
          <cell r="E731">
            <v>4.6403749899868618</v>
          </cell>
          <cell r="F731">
            <v>3.2568569963865834</v>
          </cell>
          <cell r="G731">
            <v>2.3755825214127859</v>
          </cell>
          <cell r="H731">
            <v>2.1155866763455649</v>
          </cell>
          <cell r="I731">
            <v>1.8205047541291746</v>
          </cell>
          <cell r="J731">
            <v>1.5119677115288113</v>
          </cell>
          <cell r="K731">
            <v>1.2210049301341948</v>
          </cell>
          <cell r="L731">
            <v>1.0938302342483164</v>
          </cell>
          <cell r="M731">
            <v>0.92323381176264308</v>
          </cell>
          <cell r="N731">
            <v>0.87209250526280613</v>
          </cell>
          <cell r="O731">
            <v>0.36976612870921849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6.5887812082006922</v>
          </cell>
          <cell r="E732">
            <v>6.4449652638706452</v>
          </cell>
          <cell r="F732">
            <v>4.5234124949813701</v>
          </cell>
          <cell r="G732">
            <v>3.2994201686288673</v>
          </cell>
          <cell r="H732">
            <v>2.9383148282577278</v>
          </cell>
          <cell r="I732">
            <v>2.5284788251794104</v>
          </cell>
          <cell r="J732">
            <v>2.0999551549011279</v>
          </cell>
          <cell r="K732">
            <v>1.6958401807419385</v>
          </cell>
          <cell r="L732">
            <v>1.5192086586782174</v>
          </cell>
          <cell r="M732">
            <v>1.2822691830036708</v>
          </cell>
          <cell r="N732">
            <v>1.2112395906427875</v>
          </cell>
          <cell r="O732">
            <v>0.51356406765169194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1.5307045355830601E-4</v>
          </cell>
          <cell r="E733">
            <v>4.9399394919945796E-7</v>
          </cell>
          <cell r="F733">
            <v>6.5642766678804596E-7</v>
          </cell>
          <cell r="G733">
            <v>6.57431751188423E-6</v>
          </cell>
          <cell r="H733">
            <v>6.2886042532674602E-2</v>
          </cell>
          <cell r="I733">
            <v>6.57312081666339E-2</v>
          </cell>
          <cell r="J733">
            <v>1.92648431673837E-6</v>
          </cell>
          <cell r="K733">
            <v>2.07282373693547E-2</v>
          </cell>
          <cell r="L733">
            <v>4.6571632444438002E-2</v>
          </cell>
          <cell r="M733">
            <v>8.5688868440554692E-6</v>
          </cell>
          <cell r="N733">
            <v>2.63318360887148E-2</v>
          </cell>
          <cell r="O733">
            <v>1.0235174964894999E-4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0.3352248494085513</v>
          </cell>
          <cell r="E734">
            <v>0.33522003873228018</v>
          </cell>
          <cell r="F734">
            <v>0.33520032857426446</v>
          </cell>
          <cell r="G734">
            <v>0.33519113362282232</v>
          </cell>
          <cell r="H734">
            <v>0.14981700803949469</v>
          </cell>
          <cell r="I734">
            <v>0.12862163805169557</v>
          </cell>
          <cell r="J734">
            <v>0.1269027045404407</v>
          </cell>
          <cell r="K734">
            <v>8.6459603503491744E-2</v>
          </cell>
          <cell r="L734">
            <v>7.7400124132350437E-2</v>
          </cell>
          <cell r="M734">
            <v>6.7300817723134024E-2</v>
          </cell>
          <cell r="N734">
            <v>6.1815873752273917E-2</v>
          </cell>
          <cell r="O734">
            <v>2.6439880965874185E-2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1.0151323855956335E-4</v>
          </cell>
          <cell r="F735">
            <v>9.826487148157002E-5</v>
          </cell>
          <cell r="G735">
            <v>1.9923687278954853E-5</v>
          </cell>
          <cell r="H735">
            <v>6.827269676499577E-5</v>
          </cell>
          <cell r="I735">
            <v>6.3414135399822227E-5</v>
          </cell>
          <cell r="J735">
            <v>5.9090689916758514E-5</v>
          </cell>
          <cell r="K735">
            <v>5.9993173919940888E-5</v>
          </cell>
          <cell r="L735">
            <v>3.4536011974314507E-5</v>
          </cell>
          <cell r="M735">
            <v>6.4878228368828457E-5</v>
          </cell>
          <cell r="N735">
            <v>3.7792613671492894E-5</v>
          </cell>
          <cell r="O735">
            <v>1.3378239649965289E-4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1.0151323855956335E-4</v>
          </cell>
          <cell r="F736">
            <v>9.826487148157002E-5</v>
          </cell>
          <cell r="G736">
            <v>1.9923687278954853E-5</v>
          </cell>
          <cell r="H736">
            <v>6.827269676499577E-5</v>
          </cell>
          <cell r="I736">
            <v>6.3414135399822227E-5</v>
          </cell>
          <cell r="J736">
            <v>5.9090689916758514E-5</v>
          </cell>
          <cell r="K736">
            <v>5.9993173919940888E-5</v>
          </cell>
          <cell r="L736">
            <v>3.4536011974314507E-5</v>
          </cell>
          <cell r="M736">
            <v>6.4878228368828457E-5</v>
          </cell>
          <cell r="N736">
            <v>3.7792613671492894E-5</v>
          </cell>
          <cell r="O736">
            <v>1.3378239649965289E-4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E737">
            <v>1.11328761424407E-8</v>
          </cell>
          <cell r="F737">
            <v>3.7786431875771101E-8</v>
          </cell>
          <cell r="G737">
            <v>3.2773285015497299E-7</v>
          </cell>
          <cell r="I737">
            <v>1.0400753849906199E-8</v>
          </cell>
          <cell r="J737">
            <v>1.40611742263355E-8</v>
          </cell>
          <cell r="K737">
            <v>8.9433980147507703E-8</v>
          </cell>
          <cell r="L737">
            <v>6.6142212393688499E-8</v>
          </cell>
          <cell r="M737">
            <v>1.4313525681035001E-7</v>
          </cell>
          <cell r="N737">
            <v>2.5465001832299498E-7</v>
          </cell>
          <cell r="O737">
            <v>1.05279937885983E-7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E738">
            <v>1.11328761424407E-8</v>
          </cell>
          <cell r="F738">
            <v>4.8919308018211799E-8</v>
          </cell>
          <cell r="G738">
            <v>3.7665215817318501E-7</v>
          </cell>
          <cell r="H738">
            <v>3.7665215817318501E-7</v>
          </cell>
          <cell r="I738">
            <v>3.8705291202309101E-7</v>
          </cell>
          <cell r="J738">
            <v>4.0111408624942698E-7</v>
          </cell>
          <cell r="K738">
            <v>4.8692835460884802E-7</v>
          </cell>
          <cell r="L738">
            <v>4.3130965186534201E-7</v>
          </cell>
          <cell r="M738">
            <v>3.2317337742778798E-7</v>
          </cell>
          <cell r="N738">
            <v>5.7619515805012296E-7</v>
          </cell>
          <cell r="O738">
            <v>6.7270257978686001E-7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D739">
            <v>1.5918796944465287E-5</v>
          </cell>
          <cell r="E739">
            <v>4.6231250002109651E-4</v>
          </cell>
          <cell r="F739">
            <v>1.067482263981476E-3</v>
          </cell>
          <cell r="G739">
            <v>1.3778563351872944E-4</v>
          </cell>
          <cell r="H739">
            <v>7.9921005654232653E-5</v>
          </cell>
          <cell r="I739">
            <v>1.436840177187753E-4</v>
          </cell>
          <cell r="J739">
            <v>8.4004539198789449E-5</v>
          </cell>
          <cell r="K739">
            <v>1.4251899022508046E-3</v>
          </cell>
          <cell r="L739">
            <v>1.1184653936040666E-3</v>
          </cell>
          <cell r="M739">
            <v>1.4866608225625719E-4</v>
          </cell>
          <cell r="N739">
            <v>5.417440781113534E-3</v>
          </cell>
          <cell r="O739">
            <v>2.3825607406749932E-4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1.6064588194337838E-6</v>
          </cell>
          <cell r="G740">
            <v>4.1248810972804226E-6</v>
          </cell>
          <cell r="H740">
            <v>2.0990496551162686E-5</v>
          </cell>
          <cell r="I740">
            <v>2.767879363101011E-5</v>
          </cell>
          <cell r="J740">
            <v>5.637056580917961E-5</v>
          </cell>
          <cell r="K740">
            <v>1.0356568400203386E-4</v>
          </cell>
          <cell r="L740">
            <v>8.7339217162338132E-5</v>
          </cell>
          <cell r="M740">
            <v>1.0786550517746561E-4</v>
          </cell>
          <cell r="N740">
            <v>7.2716384840793726E-5</v>
          </cell>
          <cell r="O740">
            <v>9.8298873352647146E-5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D741">
            <v>5.3972597694219819E-5</v>
          </cell>
          <cell r="E741">
            <v>9.1182989231275186E-4</v>
          </cell>
          <cell r="F741">
            <v>6.0259439036506853E-3</v>
          </cell>
          <cell r="G741">
            <v>6.9196688196923508E-3</v>
          </cell>
          <cell r="H741">
            <v>2.1879119098812884E-2</v>
          </cell>
          <cell r="I741">
            <v>2.1766530558828774E-2</v>
          </cell>
          <cell r="J741">
            <v>3.5262705838949845E-2</v>
          </cell>
          <cell r="K741">
            <v>5.6170914627335262E-2</v>
          </cell>
          <cell r="L741">
            <v>4.748723393645686E-2</v>
          </cell>
          <cell r="M741">
            <v>4.5136186313993569E-2</v>
          </cell>
          <cell r="N741">
            <v>2.0423631957581213E-2</v>
          </cell>
          <cell r="O741">
            <v>3.0878738461374167E-2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D742">
            <v>6.9891394638685078E-5</v>
          </cell>
          <cell r="E742">
            <v>1.3746100302273062E-3</v>
          </cell>
          <cell r="F742">
            <v>7.0960343446461183E-3</v>
          </cell>
          <cell r="G742">
            <v>7.0621308541934328E-3</v>
          </cell>
          <cell r="H742">
            <v>2.198016858311563E-2</v>
          </cell>
          <cell r="I742">
            <v>2.193804077283492E-2</v>
          </cell>
          <cell r="J742">
            <v>3.5403080943957783E-2</v>
          </cell>
          <cell r="K742">
            <v>5.7699670213588086E-2</v>
          </cell>
          <cell r="L742">
            <v>4.8693038547223212E-2</v>
          </cell>
          <cell r="M742">
            <v>4.5392717901427258E-2</v>
          </cell>
          <cell r="N742">
            <v>2.5913789123535549E-2</v>
          </cell>
          <cell r="O742">
            <v>3.1215293408794326E-2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2267.7887429561702</v>
          </cell>
          <cell r="E743">
            <v>2010.17829444572</v>
          </cell>
          <cell r="F743">
            <v>1895.0311517022999</v>
          </cell>
          <cell r="G743">
            <v>1588.8669692773001</v>
          </cell>
          <cell r="H743">
            <v>1269.66499624529</v>
          </cell>
          <cell r="I743">
            <v>1044.2115564384501</v>
          </cell>
          <cell r="J743">
            <v>967.74425097528604</v>
          </cell>
          <cell r="K743">
            <v>998.27372800160799</v>
          </cell>
          <cell r="L743">
            <v>680.19587985977796</v>
          </cell>
          <cell r="M743">
            <v>557.724467578602</v>
          </cell>
          <cell r="N743">
            <v>324.26272808844402</v>
          </cell>
          <cell r="O743">
            <v>168.966680167655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30.256635387764018</v>
          </cell>
          <cell r="E744">
            <v>26.819619732373347</v>
          </cell>
          <cell r="F744">
            <v>25.283530189243411</v>
          </cell>
          <cell r="G744">
            <v>21.198974123071086</v>
          </cell>
          <cell r="H744">
            <v>16.94070868953122</v>
          </cell>
          <cell r="I744">
            <v>13.932256481493971</v>
          </cell>
          <cell r="J744">
            <v>12.912003462566728</v>
          </cell>
          <cell r="K744">
            <v>13.319818204056485</v>
          </cell>
          <cell r="L744">
            <v>9.07559792706998</v>
          </cell>
          <cell r="M744">
            <v>7.4421067204772697</v>
          </cell>
          <cell r="N744">
            <v>4.3270312384835918</v>
          </cell>
          <cell r="O744">
            <v>2.2560653218746998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30.770539253136675</v>
          </cell>
          <cell r="E745">
            <v>27.275146464663788</v>
          </cell>
          <cell r="F745">
            <v>25.712770036666232</v>
          </cell>
          <cell r="G745">
            <v>21.55857488843003</v>
          </cell>
          <cell r="H745">
            <v>17.227476204142338</v>
          </cell>
          <cell r="I745">
            <v>14.168406464565162</v>
          </cell>
          <cell r="J745">
            <v>13.130858222188413</v>
          </cell>
          <cell r="K745">
            <v>13.545098073291818</v>
          </cell>
          <cell r="L745">
            <v>9.2292521012181616</v>
          </cell>
          <cell r="M745">
            <v>7.5674961679593054</v>
          </cell>
          <cell r="N745">
            <v>4.399765645704802</v>
          </cell>
          <cell r="O745">
            <v>2.2926279534281484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1.9651862605561142E-4</v>
          </cell>
          <cell r="G746">
            <v>4.602461897866586E-4</v>
          </cell>
          <cell r="H746">
            <v>9.6825539188970429E-4</v>
          </cell>
          <cell r="I746">
            <v>4.8705100227729365E-4</v>
          </cell>
          <cell r="J746">
            <v>4.5337781946151111E-4</v>
          </cell>
          <cell r="K746">
            <v>9.5465211275711078E-4</v>
          </cell>
          <cell r="L746">
            <v>4.9419708757519507E-4</v>
          </cell>
          <cell r="M746">
            <v>1.0131074637790575E-3</v>
          </cell>
          <cell r="N746">
            <v>7.6050235793215888E-4</v>
          </cell>
          <cell r="O746">
            <v>1.7543047474759645E-3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9.2700897261741009</v>
          </cell>
          <cell r="E747">
            <v>9.2700662823395206</v>
          </cell>
          <cell r="F747">
            <v>0.43876787149443902</v>
          </cell>
          <cell r="G747">
            <v>0.36905640576394899</v>
          </cell>
          <cell r="H747">
            <v>0.15042768819817501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0.10000096791989327</v>
          </cell>
          <cell r="E748">
            <v>0.1000007150198438</v>
          </cell>
          <cell r="F748">
            <v>4.7332024972431327E-3</v>
          </cell>
          <cell r="G748">
            <v>3.9811910006898547E-3</v>
          </cell>
          <cell r="H748">
            <v>1.6227366580169851E-3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0.10000096791989327</v>
          </cell>
          <cell r="E749">
            <v>0.1000007150198438</v>
          </cell>
          <cell r="F749">
            <v>4.7332024972431327E-3</v>
          </cell>
          <cell r="G749">
            <v>3.9811910006898547E-3</v>
          </cell>
          <cell r="H749">
            <v>1.6227366580169851E-3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10.487579723257756</v>
          </cell>
          <cell r="G750">
            <v>10.340289210629201</v>
          </cell>
          <cell r="H750">
            <v>10.170100600289807</v>
          </cell>
          <cell r="I750">
            <v>9.9999119899503377</v>
          </cell>
          <cell r="J750">
            <v>10.085006295120101</v>
          </cell>
          <cell r="K750">
            <v>9.4977989814225499</v>
          </cell>
          <cell r="L750">
            <v>9.4977989814225499</v>
          </cell>
          <cell r="M750">
            <v>9.4977989814225499</v>
          </cell>
          <cell r="N750">
            <v>9.4977989814225499</v>
          </cell>
          <cell r="O750">
            <v>9.4977989814225499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10.487579723257756</v>
          </cell>
          <cell r="G751">
            <v>10.340289210629201</v>
          </cell>
          <cell r="H751">
            <v>10.170100600289807</v>
          </cell>
          <cell r="I751">
            <v>9.9999119899503377</v>
          </cell>
          <cell r="J751">
            <v>10.085006295120101</v>
          </cell>
          <cell r="K751">
            <v>9.4977989814225499</v>
          </cell>
          <cell r="L751">
            <v>9.4977989814225499</v>
          </cell>
          <cell r="M751">
            <v>9.4977989814225499</v>
          </cell>
          <cell r="N751">
            <v>9.4977989814225499</v>
          </cell>
          <cell r="O751">
            <v>9.4977989814225499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1.7707986390330082E-3</v>
          </cell>
          <cell r="H752">
            <v>2.6150325778846887E-3</v>
          </cell>
          <cell r="I752">
            <v>2.4467306675583413E-3</v>
          </cell>
          <cell r="J752">
            <v>2.3355276437710547E-3</v>
          </cell>
          <cell r="K752">
            <v>6.0237441443795588E-3</v>
          </cell>
          <cell r="L752">
            <v>5.7817817010327567E-3</v>
          </cell>
          <cell r="M752">
            <v>5.6655026137633988E-3</v>
          </cell>
          <cell r="N752">
            <v>5.8115759107454437E-3</v>
          </cell>
          <cell r="O752">
            <v>1.2363476313185275E-2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1.7691592049693171E-3</v>
          </cell>
          <cell r="H753">
            <v>2.6079507876566421E-3</v>
          </cell>
          <cell r="I753">
            <v>2.443744228161457E-3</v>
          </cell>
          <cell r="J753">
            <v>2.3297487254916199E-3</v>
          </cell>
          <cell r="K753">
            <v>6.0022462003346258E-3</v>
          </cell>
          <cell r="L753">
            <v>5.758913886522104E-3</v>
          </cell>
          <cell r="M753">
            <v>5.6510775518682534E-3</v>
          </cell>
          <cell r="N753">
            <v>5.8061256392513E-3</v>
          </cell>
          <cell r="O753">
            <v>1.2350166074414212E-2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3.5365362951642141E-3</v>
          </cell>
          <cell r="H754">
            <v>5.2168770142018229E-3</v>
          </cell>
          <cell r="I754">
            <v>4.8789858829703632E-3</v>
          </cell>
          <cell r="J754">
            <v>4.6537873565132368E-3</v>
          </cell>
          <cell r="K754">
            <v>1.2003012319215304E-2</v>
          </cell>
          <cell r="L754">
            <v>1.1529206574805431E-2</v>
          </cell>
          <cell r="M754">
            <v>1.129360214013278E-2</v>
          </cell>
          <cell r="N754">
            <v>1.1606253716504479E-2</v>
          </cell>
          <cell r="O754">
            <v>2.4691076154672247E-2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6.3762283545590453E-5</v>
          </cell>
          <cell r="E755">
            <v>5.2787906497589694E-5</v>
          </cell>
          <cell r="F755">
            <v>5.9134490047627511E-2</v>
          </cell>
          <cell r="G755">
            <v>5.6173781967203268E-2</v>
          </cell>
          <cell r="H755">
            <v>6.922215977521079E-2</v>
          </cell>
          <cell r="I755">
            <v>6.6374308526802872E-2</v>
          </cell>
          <cell r="J755">
            <v>6.0434865729315917E-2</v>
          </cell>
          <cell r="K755">
            <v>6.4219462904904226E-2</v>
          </cell>
          <cell r="L755">
            <v>6.2122273387749713E-2</v>
          </cell>
          <cell r="M755">
            <v>4.6862294189146454E-2</v>
          </cell>
          <cell r="N755">
            <v>5.9404107465685183E-2</v>
          </cell>
          <cell r="O755">
            <v>3.4615402125946576E-2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D756">
            <v>3.0470974605435208E-6</v>
          </cell>
          <cell r="E756">
            <v>3.7517235102441043E-6</v>
          </cell>
          <cell r="F756">
            <v>5.9090386630982261E-2</v>
          </cell>
          <cell r="G756">
            <v>5.6131179261459378E-2</v>
          </cell>
          <cell r="H756">
            <v>6.9173881980781102E-2</v>
          </cell>
          <cell r="I756">
            <v>6.6353705449728795E-2</v>
          </cell>
          <cell r="J756">
            <v>6.0375956238109672E-2</v>
          </cell>
          <cell r="K756">
            <v>6.4161239589537539E-2</v>
          </cell>
          <cell r="L756">
            <v>6.2100978515520842E-2</v>
          </cell>
          <cell r="M756">
            <v>4.6795357415508811E-2</v>
          </cell>
          <cell r="N756">
            <v>5.9369968591951698E-2</v>
          </cell>
          <cell r="O756">
            <v>3.451967160501037E-2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5.5236522347780199E-4</v>
          </cell>
          <cell r="E757">
            <v>1.04818874603203E-2</v>
          </cell>
          <cell r="F757">
            <v>9.9849891685411996E-6</v>
          </cell>
          <cell r="G757">
            <v>2.67398353251995E-6</v>
          </cell>
          <cell r="H757">
            <v>5.2852191761677504E-3</v>
          </cell>
          <cell r="I757">
            <v>5.1494615334522296E-3</v>
          </cell>
          <cell r="J757">
            <v>7.6757810367663906E-8</v>
          </cell>
          <cell r="K757">
            <v>4.9360640216067602E-3</v>
          </cell>
          <cell r="L757">
            <v>4.0774283976819699E-3</v>
          </cell>
          <cell r="M757">
            <v>6.1111238300929204E-7</v>
          </cell>
          <cell r="N757">
            <v>5.5080201481588903E-3</v>
          </cell>
          <cell r="O757">
            <v>4.9131890811229999E-7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5.5236522347780199E-4</v>
          </cell>
          <cell r="E758">
            <v>1.1034252683798099E-2</v>
          </cell>
          <cell r="F758">
            <v>1.10442376729667E-2</v>
          </cell>
          <cell r="G758">
            <v>1.10469116564992E-2</v>
          </cell>
          <cell r="H758">
            <v>1.08114555569057E-2</v>
          </cell>
          <cell r="I758">
            <v>1.04389427933334E-2</v>
          </cell>
          <cell r="J758">
            <v>1.04347574674303E-2</v>
          </cell>
          <cell r="K758">
            <v>1.00856023128694E-2</v>
          </cell>
          <cell r="L758">
            <v>9.8047947706581002E-3</v>
          </cell>
          <cell r="M758">
            <v>9.0141035316717404E-3</v>
          </cell>
          <cell r="N758">
            <v>9.1677441876071193E-3</v>
          </cell>
          <cell r="O758">
            <v>5.5091225794500201E-3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7.1200237192519387</v>
          </cell>
          <cell r="E759">
            <v>7.6289162427002433</v>
          </cell>
          <cell r="F759">
            <v>7.3930110836854448</v>
          </cell>
          <cell r="G759">
            <v>7.8106187551575434</v>
          </cell>
          <cell r="H759">
            <v>7.7475300679888406</v>
          </cell>
          <cell r="I759">
            <v>8.1972284690157249</v>
          </cell>
          <cell r="J759">
            <v>8.8814432394346259</v>
          </cell>
          <cell r="K759">
            <v>9.143075780221114</v>
          </cell>
          <cell r="L759">
            <v>9.1450560379082653</v>
          </cell>
          <cell r="M759">
            <v>9.3853538201373876</v>
          </cell>
          <cell r="N759">
            <v>9.0428296081380442</v>
          </cell>
          <cell r="O759">
            <v>8.9637014338131866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7.7403614763534856</v>
          </cell>
          <cell r="E760">
            <v>8.2914120114767424</v>
          </cell>
          <cell r="F760">
            <v>8.0318545246523616</v>
          </cell>
          <cell r="G760">
            <v>8.4799790223474165</v>
          </cell>
          <cell r="H760">
            <v>8.4059665393708958</v>
          </cell>
          <cell r="I760">
            <v>8.8880535310807911</v>
          </cell>
          <cell r="J760">
            <v>9.6236227141063999</v>
          </cell>
          <cell r="K760">
            <v>9.9006332132384287</v>
          </cell>
          <cell r="L760">
            <v>9.9027775468849448</v>
          </cell>
          <cell r="M760">
            <v>10.162985409205378</v>
          </cell>
          <cell r="N760">
            <v>9.7920810580684154</v>
          </cell>
          <cell r="O760">
            <v>9.7063966505828851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0.79547349718507998</v>
          </cell>
          <cell r="E761">
            <v>9.0217928158168406E-8</v>
          </cell>
          <cell r="F761">
            <v>1.00704685962961E-7</v>
          </cell>
          <cell r="G761">
            <v>1.12872022801381E-7</v>
          </cell>
          <cell r="H761">
            <v>6.0263538235144401E-7</v>
          </cell>
          <cell r="I761">
            <v>1.8047552879331199E-7</v>
          </cell>
          <cell r="J761">
            <v>2.31124995844137E-7</v>
          </cell>
          <cell r="K761">
            <v>3.9211074782964399E-7</v>
          </cell>
          <cell r="L761">
            <v>3.72083707534952E-7</v>
          </cell>
          <cell r="M761">
            <v>6.7457051390517397E-7</v>
          </cell>
          <cell r="N761">
            <v>1.00795956868441E-6</v>
          </cell>
          <cell r="O761">
            <v>3.7406785196683299E-6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0.79547349718507998</v>
          </cell>
          <cell r="E762">
            <v>0.795473587403008</v>
          </cell>
          <cell r="F762">
            <v>0.79547368810769403</v>
          </cell>
          <cell r="G762">
            <v>0.79547380097971698</v>
          </cell>
          <cell r="H762">
            <v>0.79547440361509902</v>
          </cell>
          <cell r="I762">
            <v>0.79547458409062799</v>
          </cell>
          <cell r="J762">
            <v>0.79547481521562402</v>
          </cell>
          <cell r="K762">
            <v>0.795475207326372</v>
          </cell>
          <cell r="L762">
            <v>0.79547557941007896</v>
          </cell>
          <cell r="M762">
            <v>0.79547625398059296</v>
          </cell>
          <cell r="N762">
            <v>0.79547726194016199</v>
          </cell>
          <cell r="O762">
            <v>0.79548100261868104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1.3435729236882959E-3</v>
          </cell>
          <cell r="H763">
            <v>4.0958760939994844E-3</v>
          </cell>
          <cell r="I763">
            <v>5.4083923365677048E-3</v>
          </cell>
          <cell r="J763">
            <v>5.5734871674636985E-3</v>
          </cell>
          <cell r="K763">
            <v>1.6955988473947844E-2</v>
          </cell>
          <cell r="L763">
            <v>1.8654962384006483E-2</v>
          </cell>
          <cell r="M763">
            <v>0.14707231507897753</v>
          </cell>
          <cell r="N763">
            <v>0.12990741858306362</v>
          </cell>
          <cell r="O763">
            <v>0.13635353413613391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1.353808783551906E-3</v>
          </cell>
          <cell r="H764">
            <v>4.1270800673586733E-3</v>
          </cell>
          <cell r="I764">
            <v>5.4495955679431602E-3</v>
          </cell>
          <cell r="J764">
            <v>5.6159481553207467E-3</v>
          </cell>
          <cell r="K764">
            <v>1.7085165773377084E-2</v>
          </cell>
          <cell r="L764">
            <v>1.8797083125915635E-2</v>
          </cell>
          <cell r="M764">
            <v>0.14819276904200662</v>
          </cell>
          <cell r="N764">
            <v>0.13089710370429197</v>
          </cell>
          <cell r="O764">
            <v>0.13739232826685674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3.5952717564676498E-4</v>
          </cell>
          <cell r="H765">
            <v>3.6608829662172098E-4</v>
          </cell>
          <cell r="I765">
            <v>5.56709198479434E-5</v>
          </cell>
          <cell r="J765">
            <v>3.2537216757670302E-5</v>
          </cell>
          <cell r="K765">
            <v>1.1018772141474201E-3</v>
          </cell>
          <cell r="L765">
            <v>1.5306749154303298E-5</v>
          </cell>
          <cell r="M765">
            <v>9.5441675576131892E-3</v>
          </cell>
          <cell r="N765">
            <v>3.2737737412502902E-5</v>
          </cell>
          <cell r="O765">
            <v>9.0992771458214003E-4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3.5952717564676498E-4</v>
          </cell>
          <cell r="H766">
            <v>7.2561547226848505E-4</v>
          </cell>
          <cell r="I766">
            <v>7.8128639211642902E-4</v>
          </cell>
          <cell r="J766">
            <v>8.1382360887409901E-4</v>
          </cell>
          <cell r="K766">
            <v>1.9157008230215201E-3</v>
          </cell>
          <cell r="L766">
            <v>1.93100757217582E-3</v>
          </cell>
          <cell r="M766">
            <v>1.1475175129789E-2</v>
          </cell>
          <cell r="N766">
            <v>1.1393937830470701E-2</v>
          </cell>
          <cell r="O766">
            <v>1.2058313406136899E-2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D767">
            <v>4.9737894953430579E-5</v>
          </cell>
          <cell r="E767">
            <v>4.75675137587228E-5</v>
          </cell>
          <cell r="F767">
            <v>1.5780160900428785E-5</v>
          </cell>
          <cell r="G767">
            <v>1.0147553498990221E-2</v>
          </cell>
          <cell r="H767">
            <v>1.2724482743100346E-2</v>
          </cell>
          <cell r="I767">
            <v>1.0303290924996246E-2</v>
          </cell>
          <cell r="J767">
            <v>1.0782983627671156E-2</v>
          </cell>
          <cell r="K767">
            <v>2.4576626370183988E-2</v>
          </cell>
          <cell r="L767">
            <v>2.2454710249480331E-2</v>
          </cell>
          <cell r="M767">
            <v>2.7493464740591139E-2</v>
          </cell>
          <cell r="N767">
            <v>1.895619025448185E-2</v>
          </cell>
          <cell r="O767">
            <v>4.1466430412966764E-2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D768">
            <v>2.0152511261034982E-5</v>
          </cell>
          <cell r="E768">
            <v>8.2562411270314733E-5</v>
          </cell>
          <cell r="F768">
            <v>4.7182918398658931E-5</v>
          </cell>
          <cell r="G768">
            <v>8.6461551743558288E-4</v>
          </cell>
          <cell r="H768">
            <v>6.54355981225119E-5</v>
          </cell>
          <cell r="I768">
            <v>1.4050560029180816E-3</v>
          </cell>
          <cell r="J768">
            <v>7.4163669670880206E-5</v>
          </cell>
          <cell r="K768">
            <v>4.2492124353499579E-3</v>
          </cell>
          <cell r="L768">
            <v>6.153724584499024E-3</v>
          </cell>
          <cell r="M768">
            <v>1.699395489560562E-4</v>
          </cell>
          <cell r="N768">
            <v>8.4538346769209814E-3</v>
          </cell>
          <cell r="O768">
            <v>1.790071406101445E-4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E769">
            <v>2.182763761109342E-6</v>
          </cell>
          <cell r="F769">
            <v>4.2664939236749233E-6</v>
          </cell>
          <cell r="G769">
            <v>6.5445430106358733E-6</v>
          </cell>
          <cell r="H769">
            <v>1.2659234242811349E-5</v>
          </cell>
          <cell r="I769">
            <v>1.5588961499952604E-5</v>
          </cell>
          <cell r="J769">
            <v>1.8019588843859935E-5</v>
          </cell>
          <cell r="K769">
            <v>5.5867180259426898E-5</v>
          </cell>
          <cell r="L769">
            <v>6.024512200362584E-5</v>
          </cell>
          <cell r="M769">
            <v>7.0622459017031554E-5</v>
          </cell>
          <cell r="N769">
            <v>7.7570046474591866E-5</v>
          </cell>
          <cell r="O769">
            <v>1.3189334552595949E-4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D770">
            <v>6.9890406214465544E-5</v>
          </cell>
          <cell r="E770">
            <v>1.3231268879014687E-4</v>
          </cell>
          <cell r="F770">
            <v>6.7229573222762649E-5</v>
          </cell>
          <cell r="G770">
            <v>1.1019317061209852E-2</v>
          </cell>
          <cell r="H770">
            <v>1.2802577575465679E-2</v>
          </cell>
          <cell r="I770">
            <v>1.1723935889414287E-2</v>
          </cell>
          <cell r="J770">
            <v>1.0875166886185901E-2</v>
          </cell>
          <cell r="K770">
            <v>2.8881705985793382E-2</v>
          </cell>
          <cell r="L770">
            <v>2.8668679955982955E-2</v>
          </cell>
          <cell r="M770">
            <v>2.7734026748564223E-2</v>
          </cell>
          <cell r="N770">
            <v>2.7487594977877412E-2</v>
          </cell>
          <cell r="O770">
            <v>4.1777330899102898E-2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2.657083131618514E-2</v>
          </cell>
          <cell r="F771">
            <v>9.267460146864237E-2</v>
          </cell>
          <cell r="G771">
            <v>0.10347144121845737</v>
          </cell>
          <cell r="H771">
            <v>0.21357678819137105</v>
          </cell>
          <cell r="I771">
            <v>0.14464151054883506</v>
          </cell>
          <cell r="J771">
            <v>0.17111051222091447</v>
          </cell>
          <cell r="K771">
            <v>0.14406636737240736</v>
          </cell>
          <cell r="L771">
            <v>0.32141401708524064</v>
          </cell>
          <cell r="M771">
            <v>0.19701934523168171</v>
          </cell>
          <cell r="N771">
            <v>0.13263987629691665</v>
          </cell>
          <cell r="O771">
            <v>0.12262571495777158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2.657083131618514E-2</v>
          </cell>
          <cell r="F772">
            <v>9.267460146864237E-2</v>
          </cell>
          <cell r="G772">
            <v>0.10347144121845737</v>
          </cell>
          <cell r="H772">
            <v>0.21357678819137105</v>
          </cell>
          <cell r="I772">
            <v>0.14464151054883506</v>
          </cell>
          <cell r="J772">
            <v>0.17111051222091447</v>
          </cell>
          <cell r="K772">
            <v>0.14406636737240736</v>
          </cell>
          <cell r="L772">
            <v>0.32141401708524064</v>
          </cell>
          <cell r="M772">
            <v>0.19701934523168171</v>
          </cell>
          <cell r="N772">
            <v>0.13263987629691665</v>
          </cell>
          <cell r="O772">
            <v>0.12262571495777158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3.6903932383590458E-2</v>
          </cell>
          <cell r="F773">
            <v>0.12871472426200314</v>
          </cell>
          <cell r="G773">
            <v>0.14371033502563535</v>
          </cell>
          <cell r="H773">
            <v>0.2966344280435706</v>
          </cell>
          <cell r="I773">
            <v>0.20089098687338211</v>
          </cell>
          <cell r="J773">
            <v>0.2376534891957145</v>
          </cell>
          <cell r="K773">
            <v>0.20009217690612152</v>
          </cell>
          <cell r="L773">
            <v>0.44640835706283416</v>
          </cell>
          <cell r="M773">
            <v>0.27363797948844709</v>
          </cell>
          <cell r="N773">
            <v>0.18422205041238432</v>
          </cell>
          <cell r="O773">
            <v>0.17031349299690499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2.09157366373119E-3</v>
          </cell>
          <cell r="F774">
            <v>5.5449855960889097E-3</v>
          </cell>
          <cell r="H774">
            <v>9.3991721888806706E-3</v>
          </cell>
          <cell r="J774">
            <v>1.0531977332218801E-2</v>
          </cell>
          <cell r="L774">
            <v>1.4383492747350299E-2</v>
          </cell>
          <cell r="M774">
            <v>7.1542495386944899E-5</v>
          </cell>
          <cell r="N774">
            <v>1.7989047058033001E-5</v>
          </cell>
          <cell r="O774">
            <v>9.0338560177337206E-3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2.09157366373119E-3</v>
          </cell>
          <cell r="F775">
            <v>7.6360408992713459E-3</v>
          </cell>
          <cell r="G775">
            <v>7.6357655210339114E-3</v>
          </cell>
          <cell r="H775">
            <v>1.6012492697957438E-2</v>
          </cell>
          <cell r="I775">
            <v>1.0563137300504833E-2</v>
          </cell>
          <cell r="J775">
            <v>1.9371099869659351E-2</v>
          </cell>
          <cell r="K775">
            <v>1.0531826587496839E-2</v>
          </cell>
          <cell r="L775">
            <v>2.351951021287603E-2</v>
          </cell>
          <cell r="M775">
            <v>1.4454670110526155E-2</v>
          </cell>
          <cell r="N775">
            <v>9.9110540927911904E-3</v>
          </cell>
          <cell r="O775">
            <v>9.1222177299086823E-3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6.9299619097785037E-4</v>
          </cell>
          <cell r="F776">
            <v>1.1713931710301381E-2</v>
          </cell>
          <cell r="G776">
            <v>0.19084080444335699</v>
          </cell>
          <cell r="H776">
            <v>0.20027451700017929</v>
          </cell>
          <cell r="I776">
            <v>0.2080101684718193</v>
          </cell>
          <cell r="J776">
            <v>0.20940334190945359</v>
          </cell>
          <cell r="K776">
            <v>0.22371674312076403</v>
          </cell>
          <cell r="L776">
            <v>0.22588317592981005</v>
          </cell>
          <cell r="M776">
            <v>0.22623149751949878</v>
          </cell>
          <cell r="N776">
            <v>0.15763311417448309</v>
          </cell>
          <cell r="O776">
            <v>4.8936153424640166E-2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6.9365378893674787E-4</v>
          </cell>
          <cell r="F777">
            <v>1.1670690435336521E-2</v>
          </cell>
          <cell r="G777">
            <v>0.18799438442854813</v>
          </cell>
          <cell r="H777">
            <v>0.19205270996766396</v>
          </cell>
          <cell r="I777">
            <v>0.20437584899489522</v>
          </cell>
          <cell r="J777">
            <v>0.20267011550522238</v>
          </cell>
          <cell r="K777">
            <v>0.21473898391053176</v>
          </cell>
          <cell r="L777">
            <v>0.21777622660679294</v>
          </cell>
          <cell r="M777">
            <v>0.21583285587728479</v>
          </cell>
          <cell r="N777">
            <v>0.15522991227932076</v>
          </cell>
          <cell r="O777">
            <v>4.8078951655596787E-2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1.3866499799145978E-3</v>
          </cell>
          <cell r="F778">
            <v>2.3379070709202213E-2</v>
          </cell>
          <cell r="G778">
            <v>0.3788351888719052</v>
          </cell>
          <cell r="H778">
            <v>0.39232722696784306</v>
          </cell>
          <cell r="I778">
            <v>0.41238601746671433</v>
          </cell>
          <cell r="J778">
            <v>0.41207345741467577</v>
          </cell>
          <cell r="K778">
            <v>0.43845572703129582</v>
          </cell>
          <cell r="L778">
            <v>0.44365940253660352</v>
          </cell>
          <cell r="M778">
            <v>0.44206435339678363</v>
          </cell>
          <cell r="N778">
            <v>0.31286302645380382</v>
          </cell>
          <cell r="O778">
            <v>9.7015105080236974E-2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4514.4839734865</v>
          </cell>
          <cell r="E779">
            <v>3846.5250678593602</v>
          </cell>
          <cell r="F779">
            <v>3352.8460019223198</v>
          </cell>
          <cell r="G779">
            <v>3432.7388042744401</v>
          </cell>
          <cell r="H779">
            <v>2756.0376973145899</v>
          </cell>
          <cell r="I779">
            <v>2517.7332787267501</v>
          </cell>
          <cell r="J779">
            <v>2433.3028817688701</v>
          </cell>
          <cell r="K779">
            <v>2086.46307527209</v>
          </cell>
          <cell r="L779">
            <v>1936.6194173982301</v>
          </cell>
          <cell r="M779">
            <v>1648.7364724014899</v>
          </cell>
          <cell r="N779">
            <v>1227.4767083138499</v>
          </cell>
          <cell r="O779">
            <v>464.85840254022497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60.231843011809588</v>
          </cell>
          <cell r="E780">
            <v>51.319994796518898</v>
          </cell>
          <cell r="F780">
            <v>44.733566036485854</v>
          </cell>
          <cell r="G780">
            <v>45.799751186257822</v>
          </cell>
          <cell r="H780">
            <v>36.771762303127062</v>
          </cell>
          <cell r="I780">
            <v>33.591852363997837</v>
          </cell>
          <cell r="J780">
            <v>32.465356820078561</v>
          </cell>
          <cell r="K780">
            <v>27.838342681537046</v>
          </cell>
          <cell r="L780">
            <v>25.838691386877493</v>
          </cell>
          <cell r="M780">
            <v>21.998300425155225</v>
          </cell>
          <cell r="N780">
            <v>16.377638857665538</v>
          </cell>
          <cell r="O780">
            <v>6.2038698676743174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61.254870739301275</v>
          </cell>
          <cell r="E781">
            <v>52.19165628031697</v>
          </cell>
          <cell r="F781">
            <v>45.493161491483377</v>
          </cell>
          <cell r="G781">
            <v>46.577188660440228</v>
          </cell>
          <cell r="H781">
            <v>37.395355458814016</v>
          </cell>
          <cell r="I781">
            <v>34.16191694337514</v>
          </cell>
          <cell r="J781">
            <v>33.016321326578939</v>
          </cell>
          <cell r="K781">
            <v>28.310218117667439</v>
          </cell>
          <cell r="L781">
            <v>26.277061294412952</v>
          </cell>
          <cell r="M781">
            <v>22.370915500698707</v>
          </cell>
          <cell r="N781">
            <v>16.655043532073879</v>
          </cell>
          <cell r="O781">
            <v>6.3074410114006172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1.9669548980374629E-4</v>
          </cell>
          <cell r="G782">
            <v>4.6359994836250472E-4</v>
          </cell>
          <cell r="H782">
            <v>9.6905684464726732E-4</v>
          </cell>
          <cell r="I782">
            <v>4.8738562626782065E-4</v>
          </cell>
          <cell r="J782">
            <v>4.5414549807706417E-4</v>
          </cell>
          <cell r="K782">
            <v>9.5410720596087546E-4</v>
          </cell>
          <cell r="L782">
            <v>4.9595550612984947E-4</v>
          </cell>
          <cell r="M782">
            <v>1.0223318851055338E-3</v>
          </cell>
          <cell r="N782">
            <v>7.6677629266681119E-4</v>
          </cell>
          <cell r="O782">
            <v>1.8005124076392654E-3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1.4243190502114944</v>
          </cell>
          <cell r="E783">
            <v>1.5428043889722471</v>
          </cell>
          <cell r="F783">
            <v>1.3947531165175853</v>
          </cell>
          <cell r="G783">
            <v>1.1565977768775726</v>
          </cell>
          <cell r="H783">
            <v>0.93980880744463313</v>
          </cell>
          <cell r="I783">
            <v>0.75097715648982388</v>
          </cell>
          <cell r="J783">
            <v>0.69057579390991075</v>
          </cell>
          <cell r="K783">
            <v>0.62946683317967178</v>
          </cell>
          <cell r="L783">
            <v>0.58521615316664832</v>
          </cell>
          <cell r="M783">
            <v>0.51817937661308033</v>
          </cell>
          <cell r="N783">
            <v>0.46043913640698891</v>
          </cell>
          <cell r="O783">
            <v>0.40199435827757185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3.5654146325537012E-2</v>
          </cell>
          <cell r="F784">
            <v>8.4769897579842615E-2</v>
          </cell>
          <cell r="G784">
            <v>0.16404197177234911</v>
          </cell>
          <cell r="H784">
            <v>0.2161200997581616</v>
          </cell>
          <cell r="I784">
            <v>0.24910430945212272</v>
          </cell>
          <cell r="J784">
            <v>0.31233038641294858</v>
          </cell>
          <cell r="K784">
            <v>0.37467682053444251</v>
          </cell>
          <cell r="L784">
            <v>0.41939757205918599</v>
          </cell>
          <cell r="M784">
            <v>0.48567455698456713</v>
          </cell>
          <cell r="N784">
            <v>0.5438124754974919</v>
          </cell>
          <cell r="O784">
            <v>0.60325990817421327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1.4243190502114944</v>
          </cell>
          <cell r="E785">
            <v>1.5784585352977829</v>
          </cell>
          <cell r="F785">
            <v>1.4795230140974274</v>
          </cell>
          <cell r="G785">
            <v>1.3206397486499226</v>
          </cell>
          <cell r="H785">
            <v>1.1559289072027947</v>
          </cell>
          <cell r="I785">
            <v>1.0000814659419477</v>
          </cell>
          <cell r="J785">
            <v>1.0029061803228589</v>
          </cell>
          <cell r="K785">
            <v>1.0041436537141148</v>
          </cell>
          <cell r="L785">
            <v>1.0046137252258345</v>
          </cell>
          <cell r="M785">
            <v>1.0038539335976475</v>
          </cell>
          <cell r="N785">
            <v>1.0042516119044806</v>
          </cell>
          <cell r="O785">
            <v>1.0052542664517852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1.3879230111849968E-3</v>
          </cell>
          <cell r="H786">
            <v>3.1286399535867125E-3</v>
          </cell>
          <cell r="I786">
            <v>3.1799101017326711E-3</v>
          </cell>
          <cell r="J786">
            <v>3.4139112474539778E-3</v>
          </cell>
          <cell r="K786">
            <v>9.9508434394523695E-3</v>
          </cell>
          <cell r="L786">
            <v>9.4813415090684271E-3</v>
          </cell>
          <cell r="M786">
            <v>2.3668667305606645E-2</v>
          </cell>
          <cell r="N786">
            <v>1.7491849778909361E-2</v>
          </cell>
          <cell r="O786">
            <v>3.299050129924349E-2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G787">
            <v>2.627343572217509E-7</v>
          </cell>
          <cell r="H787">
            <v>2.3006124715049668E-6</v>
          </cell>
          <cell r="I787">
            <v>3.8757171223605015E-6</v>
          </cell>
          <cell r="J787">
            <v>5.4614657598050253E-6</v>
          </cell>
          <cell r="K787">
            <v>2.0172188995764452E-5</v>
          </cell>
          <cell r="L787">
            <v>2.1658585033665418E-5</v>
          </cell>
          <cell r="M787">
            <v>6.5101428157069016E-5</v>
          </cell>
          <cell r="N787">
            <v>5.2700880689403837E-5</v>
          </cell>
          <cell r="O787">
            <v>1.1024160425809598E-4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1.389046086892677E-3</v>
          </cell>
          <cell r="H788">
            <v>3.1320816921683752E-3</v>
          </cell>
          <cell r="I788">
            <v>3.1846144674465382E-3</v>
          </cell>
          <cell r="J788">
            <v>3.4201806684251925E-3</v>
          </cell>
          <cell r="K788">
            <v>9.9710449420852554E-3</v>
          </cell>
          <cell r="L788">
            <v>9.5030958805936531E-3</v>
          </cell>
          <cell r="M788">
            <v>2.3733768733763726E-2</v>
          </cell>
          <cell r="N788">
            <v>1.7544550659598753E-2</v>
          </cell>
          <cell r="O788">
            <v>3.3100742903501575E-2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0.27648528180777121</v>
          </cell>
          <cell r="E789">
            <v>0.31240052379517069</v>
          </cell>
          <cell r="F789">
            <v>0.26461404210284095</v>
          </cell>
          <cell r="G789">
            <v>1.178171397298881</v>
          </cell>
          <cell r="H789">
            <v>2.0550717313458806</v>
          </cell>
          <cell r="I789">
            <v>2.2009506081758725</v>
          </cell>
          <cell r="J789">
            <v>2.1647522354694448</v>
          </cell>
          <cell r="K789">
            <v>1.4426478615141136</v>
          </cell>
          <cell r="L789">
            <v>1.3112638288122114</v>
          </cell>
          <cell r="M789">
            <v>1.3431714922814755</v>
          </cell>
          <cell r="N789">
            <v>1.3779589642009145</v>
          </cell>
          <cell r="O789">
            <v>1.4050411582391473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0.31794026427871191</v>
          </cell>
          <cell r="E790">
            <v>0.31350553070097337</v>
          </cell>
          <cell r="F790">
            <v>0.26353714011470264</v>
          </cell>
          <cell r="G790">
            <v>1.0879248354271169</v>
          </cell>
          <cell r="H790">
            <v>1.9719386687615812</v>
          </cell>
          <cell r="I790">
            <v>1.8771486344559525</v>
          </cell>
          <cell r="J790">
            <v>1.8518203953861008</v>
          </cell>
          <cell r="K790">
            <v>1.4328591966500026</v>
          </cell>
          <cell r="L790">
            <v>1.297278276267936</v>
          </cell>
          <cell r="M790">
            <v>1.3253109302847716</v>
          </cell>
          <cell r="N790">
            <v>1.3688051330269548</v>
          </cell>
          <cell r="O790">
            <v>1.3830508712057068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0.59442554608648346</v>
          </cell>
          <cell r="E791">
            <v>0.62590605449614423</v>
          </cell>
          <cell r="F791">
            <v>0.52814762837062768</v>
          </cell>
          <cell r="G791">
            <v>2.2660962327259981</v>
          </cell>
          <cell r="H791">
            <v>4.0270104001074607</v>
          </cell>
          <cell r="I791">
            <v>4.0780992426318257</v>
          </cell>
          <cell r="J791">
            <v>4.0165726308555447</v>
          </cell>
          <cell r="K791">
            <v>2.8755070581641147</v>
          </cell>
          <cell r="L791">
            <v>2.6085421050801481</v>
          </cell>
          <cell r="M791">
            <v>2.6684824225662465</v>
          </cell>
          <cell r="N791">
            <v>2.7467640972278713</v>
          </cell>
          <cell r="O791">
            <v>2.7880920294448566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2.0433889582074207</v>
          </cell>
          <cell r="E792">
            <v>3.7887267017896309</v>
          </cell>
          <cell r="F792">
            <v>4.1744406815485116</v>
          </cell>
          <cell r="G792">
            <v>3.7229860341084859</v>
          </cell>
          <cell r="H792">
            <v>3.0724384956064412</v>
          </cell>
          <cell r="I792">
            <v>3.9003012982361227</v>
          </cell>
          <cell r="J792">
            <v>3.8001257453552677</v>
          </cell>
          <cell r="K792">
            <v>3.6688874120126167</v>
          </cell>
          <cell r="L792">
            <v>3.5006910518170464</v>
          </cell>
          <cell r="M792">
            <v>3.2826746224026917</v>
          </cell>
          <cell r="N792">
            <v>3.2154501620162521</v>
          </cell>
          <cell r="O792">
            <v>2.5647683986520313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2.0433889582074207</v>
          </cell>
          <cell r="E793">
            <v>3.7887267017896309</v>
          </cell>
          <cell r="F793">
            <v>4.1744406815485116</v>
          </cell>
          <cell r="G793">
            <v>3.7229860341084859</v>
          </cell>
          <cell r="H793">
            <v>3.0724384956064412</v>
          </cell>
          <cell r="I793">
            <v>3.9003012982361227</v>
          </cell>
          <cell r="J793">
            <v>3.8001257453552677</v>
          </cell>
          <cell r="K793">
            <v>3.6688874120126167</v>
          </cell>
          <cell r="L793">
            <v>3.5006910518170464</v>
          </cell>
          <cell r="M793">
            <v>3.2826746224026917</v>
          </cell>
          <cell r="N793">
            <v>3.2154501620162521</v>
          </cell>
          <cell r="O793">
            <v>2.5647683986520313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2.064029250714567</v>
          </cell>
          <cell r="E794">
            <v>3.8269966684743686</v>
          </cell>
          <cell r="F794">
            <v>4.2166067490388981</v>
          </cell>
          <cell r="G794">
            <v>3.7605919536449317</v>
          </cell>
          <cell r="H794">
            <v>3.103473227885293</v>
          </cell>
          <cell r="I794">
            <v>3.9396982810465917</v>
          </cell>
          <cell r="J794">
            <v>3.838510853894209</v>
          </cell>
          <cell r="K794">
            <v>3.7059468808208305</v>
          </cell>
          <cell r="L794">
            <v>3.5360515674919628</v>
          </cell>
          <cell r="M794">
            <v>3.3158329519219123</v>
          </cell>
          <cell r="N794">
            <v>3.2479294565820735</v>
          </cell>
          <cell r="O794">
            <v>2.5906751501535674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4.8689245930490702E-8</v>
          </cell>
          <cell r="E795">
            <v>1.3808429470731901E-7</v>
          </cell>
          <cell r="F795">
            <v>1.16550980945683E-7</v>
          </cell>
          <cell r="G795">
            <v>8.4438319664195205E-8</v>
          </cell>
          <cell r="H795">
            <v>1.78076072132438E-7</v>
          </cell>
          <cell r="I795">
            <v>2.14405192947242E-7</v>
          </cell>
          <cell r="J795">
            <v>2.6183621022150699E-7</v>
          </cell>
          <cell r="K795">
            <v>3.6615724831572599E-7</v>
          </cell>
          <cell r="L795">
            <v>4.0987225030454901E-7</v>
          </cell>
          <cell r="M795">
            <v>6.1930943672534996E-7</v>
          </cell>
          <cell r="N795">
            <v>5.2368246213563896E-7</v>
          </cell>
          <cell r="O795">
            <v>1.63873338043714E-6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0.3156255158009339</v>
          </cell>
          <cell r="E796">
            <v>0.31562565388522862</v>
          </cell>
          <cell r="F796">
            <v>0.3156257704362096</v>
          </cell>
          <cell r="G796">
            <v>0.31562585487452921</v>
          </cell>
          <cell r="H796">
            <v>0.31562603295060138</v>
          </cell>
          <cell r="I796">
            <v>0.31562624735579431</v>
          </cell>
          <cell r="J796">
            <v>0.31562650919200452</v>
          </cell>
          <cell r="K796">
            <v>0.31562687534925282</v>
          </cell>
          <cell r="L796">
            <v>0.31562728522150313</v>
          </cell>
          <cell r="M796">
            <v>0.31562790453093986</v>
          </cell>
          <cell r="N796">
            <v>0.31562842821340203</v>
          </cell>
          <cell r="O796">
            <v>0.31563006694678247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3.5130688258804685</v>
          </cell>
          <cell r="E797">
            <v>4.8453887917787855</v>
          </cell>
          <cell r="F797">
            <v>11.918838829181517</v>
          </cell>
          <cell r="G797">
            <v>14.096084021208528</v>
          </cell>
          <cell r="H797">
            <v>14.798676173064232</v>
          </cell>
          <cell r="I797">
            <v>15.555498466868389</v>
          </cell>
          <cell r="J797">
            <v>16.33181201324609</v>
          </cell>
          <cell r="K797">
            <v>17.129376345534098</v>
          </cell>
          <cell r="L797">
            <v>17.969977098271109</v>
          </cell>
          <cell r="M797">
            <v>18.84647455890369</v>
          </cell>
          <cell r="N797">
            <v>19.757360774354105</v>
          </cell>
          <cell r="O797">
            <v>20.657797087234925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4.8851738270621458E-3</v>
          </cell>
          <cell r="E798">
            <v>3.2339078511026621E-3</v>
          </cell>
          <cell r="F798">
            <v>7.0647168114794387E-3</v>
          </cell>
          <cell r="G798">
            <v>2.0214714222498237E-2</v>
          </cell>
          <cell r="H798">
            <v>3.7413365175714003E-2</v>
          </cell>
          <cell r="I798">
            <v>3.7424618802450196E-2</v>
          </cell>
          <cell r="J798">
            <v>5.6544248693307521E-2</v>
          </cell>
          <cell r="K798">
            <v>9.3937511363578474E-2</v>
          </cell>
          <cell r="L798">
            <v>0.132706463294782</v>
          </cell>
          <cell r="M798">
            <v>0.17778413243192112</v>
          </cell>
          <cell r="N798">
            <v>0.23732606143398549</v>
          </cell>
          <cell r="O798">
            <v>0.35078543375190846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4.8486225061026396</v>
          </cell>
          <cell r="F799">
            <v>11.925903545993</v>
          </cell>
          <cell r="G799">
            <v>14.11629873543102</v>
          </cell>
          <cell r="H799">
            <v>14.836089538239946</v>
          </cell>
          <cell r="I799">
            <v>15.592923085670828</v>
          </cell>
          <cell r="J799">
            <v>16.388356261939396</v>
          </cell>
          <cell r="K799">
            <v>17.22331385689769</v>
          </cell>
          <cell r="L799">
            <v>18.102683561565886</v>
          </cell>
          <cell r="M799">
            <v>19.024258691335621</v>
          </cell>
          <cell r="N799">
            <v>19.994686835788077</v>
          </cell>
          <cell r="O799">
            <v>21.00858252098682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8.574373035298402</v>
          </cell>
          <cell r="E800">
            <v>9.3946172377265071</v>
          </cell>
          <cell r="F800">
            <v>9.2158749143865251</v>
          </cell>
          <cell r="G800">
            <v>7.9709457064437093</v>
          </cell>
          <cell r="H800">
            <v>5.1257946949976354</v>
          </cell>
          <cell r="I800">
            <v>3.2591627598790449</v>
          </cell>
          <cell r="J800">
            <v>2.0221441185359601</v>
          </cell>
          <cell r="K800">
            <v>0.72915568217253046</v>
          </cell>
          <cell r="L800">
            <v>0.65576561053768334</v>
          </cell>
          <cell r="M800">
            <v>0.65870072346829212</v>
          </cell>
          <cell r="N800">
            <v>0.64237325863621253</v>
          </cell>
          <cell r="O800">
            <v>0.67391525424903032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8.574373035298402</v>
          </cell>
          <cell r="E801">
            <v>9.3946172377265071</v>
          </cell>
          <cell r="F801">
            <v>9.2158749143865251</v>
          </cell>
          <cell r="G801">
            <v>7.9709457064437093</v>
          </cell>
          <cell r="H801">
            <v>5.1257946949976354</v>
          </cell>
          <cell r="I801">
            <v>3.2591627598790449</v>
          </cell>
          <cell r="J801">
            <v>2.0221441185359601</v>
          </cell>
          <cell r="K801">
            <v>0.72915568217253046</v>
          </cell>
          <cell r="L801">
            <v>0.65576561053768334</v>
          </cell>
          <cell r="M801">
            <v>0.65870072346829212</v>
          </cell>
          <cell r="N801">
            <v>0.64237325863621253</v>
          </cell>
          <cell r="O801">
            <v>0.67391525424903032</v>
          </cell>
        </row>
        <row r="802">
          <cell r="A802" t="str">
            <v>D-RSH2R</v>
          </cell>
          <cell r="B802" t="str">
            <v>VAR_fout</v>
          </cell>
          <cell r="C802" t="str">
            <v>RSH2</v>
          </cell>
          <cell r="G802">
            <v>6.9859443646513148E-4</v>
          </cell>
          <cell r="H802">
            <v>1.3617971218998961E-3</v>
          </cell>
          <cell r="I802">
            <v>1.5199039078480617E-3</v>
          </cell>
          <cell r="J802">
            <v>1.7521580931757553E-3</v>
          </cell>
          <cell r="K802">
            <v>3.1863214103706999E-3</v>
          </cell>
          <cell r="L802">
            <v>1.8865863707046306E-3</v>
          </cell>
          <cell r="M802">
            <v>3.8349571166141593E-3</v>
          </cell>
          <cell r="N802">
            <v>3.8738200003004533E-3</v>
          </cell>
          <cell r="O802">
            <v>1.0985114974054506E-2</v>
          </cell>
        </row>
        <row r="803">
          <cell r="A803" t="str">
            <v>D-RSH2R</v>
          </cell>
          <cell r="B803" t="str">
            <v>VAR_fin</v>
          </cell>
          <cell r="C803" t="str">
            <v>H2</v>
          </cell>
          <cell r="G803">
            <v>6.9859443646513148E-4</v>
          </cell>
          <cell r="H803">
            <v>1.3617971218998961E-3</v>
          </cell>
          <cell r="I803">
            <v>1.5199039078480617E-3</v>
          </cell>
          <cell r="J803">
            <v>1.7521580931757553E-3</v>
          </cell>
          <cell r="K803">
            <v>3.1863214103706999E-3</v>
          </cell>
          <cell r="L803">
            <v>1.8865863707046306E-3</v>
          </cell>
          <cell r="M803">
            <v>3.8349571166141593E-3</v>
          </cell>
          <cell r="N803">
            <v>3.8738200003004533E-3</v>
          </cell>
          <cell r="O803">
            <v>1.0985114974054506E-2</v>
          </cell>
        </row>
        <row r="804">
          <cell r="A804" t="str">
            <v>D-RSH2R</v>
          </cell>
          <cell r="B804" t="str">
            <v>VAR_ncap</v>
          </cell>
          <cell r="C804" t="str">
            <v>-</v>
          </cell>
          <cell r="G804">
            <v>9.5814988267317795E-5</v>
          </cell>
          <cell r="H804">
            <v>1.09398503880393E-4</v>
          </cell>
          <cell r="I804">
            <v>1.4076071919470301E-4</v>
          </cell>
          <cell r="J804">
            <v>1.9811506695399401E-4</v>
          </cell>
          <cell r="K804">
            <v>8.0284121164106098E-5</v>
          </cell>
          <cell r="L804">
            <v>8.3754651405309994E-5</v>
          </cell>
          <cell r="M804">
            <v>2.5207388947209999E-4</v>
          </cell>
          <cell r="N804">
            <v>2.5107805837570901E-4</v>
          </cell>
          <cell r="O804">
            <v>6.3063864682862797E-4</v>
          </cell>
        </row>
        <row r="805">
          <cell r="A805" t="str">
            <v>D-RSH2R</v>
          </cell>
          <cell r="B805" t="str">
            <v>VAR_cap</v>
          </cell>
          <cell r="C805" t="str">
            <v>-</v>
          </cell>
          <cell r="G805">
            <v>9.5814988267317795E-5</v>
          </cell>
          <cell r="H805">
            <v>1.8213953019269701E-4</v>
          </cell>
          <cell r="I805">
            <v>1.6373407001671E-4</v>
          </cell>
          <cell r="J805">
            <v>1.9811506695399401E-4</v>
          </cell>
          <cell r="K805">
            <v>2.7839918811810001E-4</v>
          </cell>
          <cell r="L805">
            <v>1.3856692692757499E-4</v>
          </cell>
          <cell r="M805">
            <v>3.1565892362828097E-4</v>
          </cell>
          <cell r="N805">
            <v>2.9572587048290602E-4</v>
          </cell>
          <cell r="O805">
            <v>8.8171670520433595E-4</v>
          </cell>
        </row>
        <row r="806">
          <cell r="A806" t="str">
            <v>SCOM-SHLTHCHPBIO</v>
          </cell>
          <cell r="B806" t="str">
            <v>VAR_fout</v>
          </cell>
          <cell r="C806" t="str">
            <v>SCOM-SHLTHC-BIO</v>
          </cell>
          <cell r="D806">
            <v>1.410075859709379</v>
          </cell>
          <cell r="E806">
            <v>1.5273763450825237</v>
          </cell>
          <cell r="F806">
            <v>1.3808055853524082</v>
          </cell>
          <cell r="G806">
            <v>1.1450317991087973</v>
          </cell>
          <cell r="H806">
            <v>0.93041071937018693</v>
          </cell>
          <cell r="I806">
            <v>0.74346738492492548</v>
          </cell>
          <cell r="J806">
            <v>0.68367003597081155</v>
          </cell>
          <cell r="K806">
            <v>0.62317216484787552</v>
          </cell>
          <cell r="L806">
            <v>0.57936399163498153</v>
          </cell>
          <cell r="M806">
            <v>0.5129975828469493</v>
          </cell>
          <cell r="N806">
            <v>0.45583474504291871</v>
          </cell>
          <cell r="O806">
            <v>0.39797441469479616</v>
          </cell>
        </row>
        <row r="807">
          <cell r="A807" t="str">
            <v>SCOM-SHLTHCHPBIO</v>
          </cell>
          <cell r="B807" t="str">
            <v>VAR_fin</v>
          </cell>
          <cell r="C807" t="str">
            <v>SCOM_LTH_CHPBIO_ON</v>
          </cell>
          <cell r="D807">
            <v>1.4243190502114944</v>
          </cell>
          <cell r="E807">
            <v>1.5428043889722471</v>
          </cell>
          <cell r="F807">
            <v>1.3947531165175853</v>
          </cell>
          <cell r="G807">
            <v>1.1565977768775726</v>
          </cell>
          <cell r="H807">
            <v>0.93980880744463313</v>
          </cell>
          <cell r="I807">
            <v>0.75097715648982388</v>
          </cell>
          <cell r="J807">
            <v>0.69057579390991075</v>
          </cell>
          <cell r="K807">
            <v>0.62946683317967178</v>
          </cell>
          <cell r="L807">
            <v>0.58521615316664832</v>
          </cell>
          <cell r="M807">
            <v>0.51817937661308033</v>
          </cell>
          <cell r="N807">
            <v>0.46043913640698891</v>
          </cell>
          <cell r="O807">
            <v>0.40199435827757185</v>
          </cell>
        </row>
        <row r="808">
          <cell r="A808" t="str">
            <v>SCOM-SHLTHCHPBIO</v>
          </cell>
          <cell r="B808" t="str">
            <v>VAR_fin</v>
          </cell>
          <cell r="C808" t="str">
            <v>SCOMLTHCHPC</v>
          </cell>
          <cell r="D808">
            <v>1.410075859709379</v>
          </cell>
          <cell r="E808">
            <v>1.5273763450825237</v>
          </cell>
          <cell r="F808">
            <v>1.3808055853524082</v>
          </cell>
          <cell r="G808">
            <v>1.1450317991087973</v>
          </cell>
          <cell r="H808">
            <v>0.93041071937018693</v>
          </cell>
          <cell r="I808">
            <v>0.74346738492492548</v>
          </cell>
          <cell r="J808">
            <v>0.68367003597081155</v>
          </cell>
          <cell r="K808">
            <v>0.62317216484787552</v>
          </cell>
          <cell r="L808">
            <v>0.57936399163498153</v>
          </cell>
          <cell r="M808">
            <v>0.5129975828469493</v>
          </cell>
          <cell r="N808">
            <v>0.45583474504291871</v>
          </cell>
          <cell r="O808">
            <v>0.39797441469479616</v>
          </cell>
        </row>
        <row r="809">
          <cell r="A809" t="str">
            <v>SCOM-SHLTHCHPBIO</v>
          </cell>
          <cell r="B809" t="str">
            <v>VAR_ncap</v>
          </cell>
          <cell r="C809" t="str">
            <v>-</v>
          </cell>
          <cell r="D809">
            <v>4.5378085716649001E-7</v>
          </cell>
          <cell r="E809">
            <v>5.7732356322637797E-2</v>
          </cell>
          <cell r="F809">
            <v>5.2375596383770102E-2</v>
          </cell>
          <cell r="G809">
            <v>4.0155625168497598E-2</v>
          </cell>
          <cell r="H809">
            <v>4.6328680948077801E-2</v>
          </cell>
          <cell r="I809">
            <v>5.0281423393992102E-2</v>
          </cell>
          <cell r="J809">
            <v>3.9715975465641901E-2</v>
          </cell>
          <cell r="K809">
            <v>4.2016430862426603E-2</v>
          </cell>
          <cell r="L809">
            <v>3.7939139491643098E-2</v>
          </cell>
          <cell r="M809">
            <v>3.3709964406414501E-2</v>
          </cell>
          <cell r="N809">
            <v>3.1380487967173402E-2</v>
          </cell>
          <cell r="O809">
            <v>2.6786450776823002E-2</v>
          </cell>
        </row>
        <row r="810">
          <cell r="A810" t="str">
            <v>SCOM-SHLTHCHPBIO</v>
          </cell>
          <cell r="B810" t="str">
            <v>VAR_cap</v>
          </cell>
          <cell r="C810" t="str">
            <v>-</v>
          </cell>
          <cell r="D810">
            <v>0.10914014135989616</v>
          </cell>
          <cell r="E810">
            <v>0.12095109104800147</v>
          </cell>
          <cell r="F810">
            <v>0.113641567240149</v>
          </cell>
          <cell r="G810">
            <v>0.10145490252610198</v>
          </cell>
          <cell r="H810">
            <v>8.9271352315288391E-2</v>
          </cell>
          <cell r="I810">
            <v>7.7077420128206994E-2</v>
          </cell>
          <cell r="J810">
            <v>7.0556870847593392E-2</v>
          </cell>
          <cell r="K810">
            <v>6.6804921003257897E-2</v>
          </cell>
          <cell r="L810">
            <v>6.3007730531164791E-2</v>
          </cell>
          <cell r="M810">
            <v>5.7129129047139897E-2</v>
          </cell>
          <cell r="N810">
            <v>5.1826229867702106E-2</v>
          </cell>
          <cell r="O810">
            <v>4.6466824261680605E-2</v>
          </cell>
        </row>
        <row r="811">
          <cell r="A811" t="str">
            <v>D-RSH2</v>
          </cell>
          <cell r="B811" t="str">
            <v>VAR_fout</v>
          </cell>
          <cell r="C811" t="str">
            <v>RSH2</v>
          </cell>
          <cell r="G811">
            <v>6.3463564452088006E-4</v>
          </cell>
          <cell r="H811">
            <v>1.2632219958712827E-3</v>
          </cell>
          <cell r="I811">
            <v>1.5619417443920645E-3</v>
          </cell>
          <cell r="J811">
            <v>1.5317641428429724E-3</v>
          </cell>
          <cell r="K811">
            <v>3.4818893988522448E-3</v>
          </cell>
          <cell r="L811">
            <v>3.7044493355919091E-3</v>
          </cell>
          <cell r="M811">
            <v>6.2946785142735393E-3</v>
          </cell>
          <cell r="N811">
            <v>7.5969625186884573E-3</v>
          </cell>
          <cell r="O811">
            <v>1.5539956949810791E-2</v>
          </cell>
        </row>
        <row r="812">
          <cell r="A812" t="str">
            <v>D-RSH2</v>
          </cell>
          <cell r="B812" t="str">
            <v>VAR_fin</v>
          </cell>
          <cell r="C812" t="str">
            <v>H2</v>
          </cell>
          <cell r="G812">
            <v>6.3947054511111819E-4</v>
          </cell>
          <cell r="H812">
            <v>1.2728457111891485E-3</v>
          </cell>
          <cell r="I812">
            <v>1.5738412226629066E-3</v>
          </cell>
          <cell r="J812">
            <v>1.5434337164357502E-3</v>
          </cell>
          <cell r="K812">
            <v>3.5084157833296901E-3</v>
          </cell>
          <cell r="L812">
            <v>3.7326712680247781E-3</v>
          </cell>
          <cell r="M812">
            <v>6.3426338176460605E-3</v>
          </cell>
          <cell r="N812">
            <v>7.6548391269167142E-3</v>
          </cell>
          <cell r="O812">
            <v>1.5658346371642946E-2</v>
          </cell>
        </row>
        <row r="813">
          <cell r="A813" t="str">
            <v>D-RSH2</v>
          </cell>
          <cell r="B813" t="str">
            <v>VAR_ncap</v>
          </cell>
          <cell r="C813" t="str">
            <v>-</v>
          </cell>
          <cell r="G813">
            <v>1.20142256124702E-4</v>
          </cell>
          <cell r="H813">
            <v>1.07662894098554E-4</v>
          </cell>
          <cell r="I813">
            <v>1.36446620441991E-5</v>
          </cell>
          <cell r="J813">
            <v>9.4291447035638903E-6</v>
          </cell>
          <cell r="K813">
            <v>1.9498133747941301E-4</v>
          </cell>
          <cell r="L813">
            <v>3.48009084595069E-6</v>
          </cell>
          <cell r="M813">
            <v>2.7203905676218302E-4</v>
          </cell>
          <cell r="N813">
            <v>9.7236259433814806E-5</v>
          </cell>
          <cell r="O813">
            <v>9.0400796855026502E-4</v>
          </cell>
        </row>
        <row r="814">
          <cell r="A814" t="str">
            <v>D-RSH2</v>
          </cell>
          <cell r="B814" t="str">
            <v>VAR_cap</v>
          </cell>
          <cell r="C814" t="str">
            <v>-</v>
          </cell>
          <cell r="G814">
            <v>1.20142256124702E-4</v>
          </cell>
          <cell r="H814">
            <v>2.2780515022325601E-4</v>
          </cell>
          <cell r="I814">
            <v>2.4144981226745501E-4</v>
          </cell>
          <cell r="J814">
            <v>2.5087895697101898E-4</v>
          </cell>
          <cell r="K814">
            <v>4.4586029445043199E-4</v>
          </cell>
          <cell r="L814">
            <v>4.4934038529638302E-4</v>
          </cell>
          <cell r="M814">
            <v>7.2137944205856604E-4</v>
          </cell>
          <cell r="N814">
            <v>7.8052896151200798E-4</v>
          </cell>
          <cell r="O814">
            <v>1.6024814139179401E-3</v>
          </cell>
        </row>
        <row r="815">
          <cell r="A815" t="str">
            <v>RHES-SHNGABR</v>
          </cell>
          <cell r="B815" t="str">
            <v>VAR_fout</v>
          </cell>
          <cell r="C815" t="str">
            <v>CO2_R</v>
          </cell>
          <cell r="D815">
            <v>1043.1360500246899</v>
          </cell>
          <cell r="E815">
            <v>1211.33755720111</v>
          </cell>
          <cell r="F815">
            <v>1085.0801743099801</v>
          </cell>
          <cell r="G815">
            <v>1179.6474027481499</v>
          </cell>
          <cell r="H815">
            <v>1210.9403621198201</v>
          </cell>
          <cell r="I815">
            <v>1131.3093734262</v>
          </cell>
          <cell r="J815">
            <v>1100.01284484249</v>
          </cell>
          <cell r="K815">
            <v>1068.4815040479</v>
          </cell>
          <cell r="L815">
            <v>996.79403700950104</v>
          </cell>
          <cell r="M815">
            <v>923.31215333730495</v>
          </cell>
          <cell r="N815">
            <v>904.28548088144601</v>
          </cell>
          <cell r="O815">
            <v>752.75009691129799</v>
          </cell>
        </row>
        <row r="816">
          <cell r="A816" t="str">
            <v>RHES-SHNGABR</v>
          </cell>
          <cell r="B816" t="str">
            <v>VAR_fout</v>
          </cell>
          <cell r="C816" t="str">
            <v>RHES-SHNGA</v>
          </cell>
          <cell r="D816">
            <v>17.570554034103743</v>
          </cell>
          <cell r="E816">
            <v>20.40373544930938</v>
          </cell>
          <cell r="F816">
            <v>18.277059673660951</v>
          </cell>
          <cell r="G816">
            <v>19.869947386715335</v>
          </cell>
          <cell r="H816">
            <v>20.397045106628113</v>
          </cell>
          <cell r="I816">
            <v>19.055742992108033</v>
          </cell>
          <cell r="J816">
            <v>18.528585152488741</v>
          </cell>
          <cell r="K816">
            <v>17.997472142650786</v>
          </cell>
          <cell r="L816">
            <v>16.789970481543012</v>
          </cell>
          <cell r="M816">
            <v>15.55224371756098</v>
          </cell>
          <cell r="N816">
            <v>15.231758986478242</v>
          </cell>
          <cell r="O816">
            <v>12.679301277761221</v>
          </cell>
        </row>
        <row r="817">
          <cell r="A817" t="str">
            <v>RHES-SHNGABR</v>
          </cell>
          <cell r="B817" t="str">
            <v>VAR_fin</v>
          </cell>
          <cell r="C817" t="str">
            <v>RNGA</v>
          </cell>
          <cell r="D817">
            <v>18.495320035898658</v>
          </cell>
          <cell r="E817">
            <v>21.477616262430949</v>
          </cell>
          <cell r="F817">
            <v>19.239010182800989</v>
          </cell>
          <cell r="G817">
            <v>20.915734091279312</v>
          </cell>
          <cell r="H817">
            <v>21.470573796450651</v>
          </cell>
          <cell r="I817">
            <v>20.058676833797939</v>
          </cell>
          <cell r="J817">
            <v>19.503773844724982</v>
          </cell>
          <cell r="K817">
            <v>18.944707518579772</v>
          </cell>
          <cell r="L817">
            <v>17.673653138466342</v>
          </cell>
          <cell r="M817">
            <v>16.370782860590513</v>
          </cell>
          <cell r="N817">
            <v>16.033430512082365</v>
          </cell>
          <cell r="O817">
            <v>13.346632923959188</v>
          </cell>
        </row>
        <row r="818">
          <cell r="A818" t="str">
            <v>RHES-SHNGABR</v>
          </cell>
          <cell r="B818" t="str">
            <v>VAR_ncap</v>
          </cell>
          <cell r="C818" t="str">
            <v>-</v>
          </cell>
          <cell r="E818">
            <v>0.226481682495348</v>
          </cell>
          <cell r="F818">
            <v>2.78265690724112E-7</v>
          </cell>
          <cell r="G818">
            <v>1.86045747985248E-6</v>
          </cell>
          <cell r="H818">
            <v>1.1775549554094</v>
          </cell>
          <cell r="I818">
            <v>0.36918365486261601</v>
          </cell>
          <cell r="J818">
            <v>3.6562689146989002E-6</v>
          </cell>
          <cell r="K818">
            <v>1.0968747656848701</v>
          </cell>
          <cell r="L818">
            <v>0.214004162271524</v>
          </cell>
          <cell r="M818">
            <v>5.1277913310030199E-6</v>
          </cell>
          <cell r="N818">
            <v>0.89235994417804199</v>
          </cell>
          <cell r="O818">
            <v>0.13395980585878001</v>
          </cell>
        </row>
        <row r="819">
          <cell r="A819" t="str">
            <v>RHES-SHNGABR</v>
          </cell>
          <cell r="B819" t="str">
            <v>VAR_cap</v>
          </cell>
          <cell r="C819" t="str">
            <v>-</v>
          </cell>
          <cell r="D819">
            <v>1.4219190615860799</v>
          </cell>
          <cell r="E819">
            <v>1.64840060795029</v>
          </cell>
          <cell r="F819">
            <v>1.6483980419185551</v>
          </cell>
          <cell r="G819">
            <v>1.6483984630778299</v>
          </cell>
          <cell r="H819">
            <v>1.662343209636993</v>
          </cell>
          <cell r="I819">
            <v>1.5467392788015712</v>
          </cell>
          <cell r="J819">
            <v>1.5343064904587176</v>
          </cell>
          <cell r="K819">
            <v>1.4660590569801046</v>
          </cell>
          <cell r="L819">
            <v>1.3676066117894783</v>
          </cell>
          <cell r="M819">
            <v>1.310874168442963</v>
          </cell>
          <cell r="N819">
            <v>1.2328033193949854</v>
          </cell>
          <cell r="O819">
            <v>1.0263220621124891</v>
          </cell>
        </row>
        <row r="820">
          <cell r="A820" t="str">
            <v>SCOM-SHLTHCHPHFC</v>
          </cell>
          <cell r="B820" t="str">
            <v>VAR_fout</v>
          </cell>
          <cell r="C820" t="str">
            <v>SCOM-SHLTHC-HFC</v>
          </cell>
          <cell r="G820">
            <v>1.3740437810731475E-3</v>
          </cell>
          <cell r="H820">
            <v>3.0973535540508436E-3</v>
          </cell>
          <cell r="I820">
            <v>3.1481110007153443E-3</v>
          </cell>
          <cell r="J820">
            <v>3.3797721349794379E-3</v>
          </cell>
          <cell r="K820">
            <v>9.851335005057844E-3</v>
          </cell>
          <cell r="L820">
            <v>9.386528093977756E-3</v>
          </cell>
          <cell r="M820">
            <v>2.3431980632550583E-2</v>
          </cell>
          <cell r="N820">
            <v>1.7316931281120253E-2</v>
          </cell>
          <cell r="O820">
            <v>3.2660596286251065E-2</v>
          </cell>
        </row>
        <row r="821">
          <cell r="A821" t="str">
            <v>SCOM-SHLTHCHPHFC</v>
          </cell>
          <cell r="B821" t="str">
            <v>VAR_fin</v>
          </cell>
          <cell r="C821" t="str">
            <v>SCOM_LTH_CHPHFC_ON</v>
          </cell>
          <cell r="G821">
            <v>1.3879230111849968E-3</v>
          </cell>
          <cell r="H821">
            <v>3.1286399535867125E-3</v>
          </cell>
          <cell r="I821">
            <v>3.1799101017326711E-3</v>
          </cell>
          <cell r="J821">
            <v>3.4139112474539778E-3</v>
          </cell>
          <cell r="K821">
            <v>9.9508434394523695E-3</v>
          </cell>
          <cell r="L821">
            <v>9.4813415090684271E-3</v>
          </cell>
          <cell r="M821">
            <v>2.3668667305606645E-2</v>
          </cell>
          <cell r="N821">
            <v>1.7491849778909361E-2</v>
          </cell>
          <cell r="O821">
            <v>3.299050129924349E-2</v>
          </cell>
        </row>
        <row r="822">
          <cell r="A822" t="str">
            <v>SCOM-SHLTHCHPHFC</v>
          </cell>
          <cell r="B822" t="str">
            <v>VAR_fin</v>
          </cell>
          <cell r="C822" t="str">
            <v>SCOMLTHCHPC</v>
          </cell>
          <cell r="G822">
            <v>1.3740437810731475E-3</v>
          </cell>
          <cell r="H822">
            <v>3.0973535540508436E-3</v>
          </cell>
          <cell r="I822">
            <v>3.1481110007153443E-3</v>
          </cell>
          <cell r="J822">
            <v>3.3797721349794379E-3</v>
          </cell>
          <cell r="K822">
            <v>9.851335005057844E-3</v>
          </cell>
          <cell r="L822">
            <v>9.386528093977756E-3</v>
          </cell>
          <cell r="M822">
            <v>2.3431980632550583E-2</v>
          </cell>
          <cell r="N822">
            <v>1.7316931281120253E-2</v>
          </cell>
          <cell r="O822">
            <v>3.2660596286251065E-2</v>
          </cell>
        </row>
        <row r="823">
          <cell r="A823" t="str">
            <v>SCOM-SHLTHCHPHFC</v>
          </cell>
          <cell r="B823" t="str">
            <v>VAR_ncap</v>
          </cell>
          <cell r="C823" t="str">
            <v>-</v>
          </cell>
          <cell r="G823">
            <v>1.2842863866138201E-4</v>
          </cell>
          <cell r="H823">
            <v>2.38998119609033E-4</v>
          </cell>
          <cell r="I823">
            <v>2.2297858698965399E-4</v>
          </cell>
          <cell r="J823">
            <v>2.0004362281292201E-4</v>
          </cell>
          <cell r="K823">
            <v>6.8832291640446696E-4</v>
          </cell>
          <cell r="L823">
            <v>5.2089180695037804E-4</v>
          </cell>
          <cell r="M823">
            <v>1.4745024657947499E-3</v>
          </cell>
          <cell r="N823">
            <v>8.7379079197542897E-4</v>
          </cell>
          <cell r="O823">
            <v>2.06847507670336E-3</v>
          </cell>
        </row>
        <row r="824">
          <cell r="A824" t="str">
            <v>SCOM-SHLTHCHPHFC</v>
          </cell>
          <cell r="B824" t="str">
            <v>VAR_cap</v>
          </cell>
          <cell r="C824" t="str">
            <v>-</v>
          </cell>
          <cell r="G824">
            <v>1.2842863866138201E-4</v>
          </cell>
          <cell r="H824">
            <v>2.9258021514811728E-4</v>
          </cell>
          <cell r="I824">
            <v>2.9185793095773502E-4</v>
          </cell>
          <cell r="J824">
            <v>2.9901840661509502E-4</v>
          </cell>
          <cell r="K824">
            <v>8.2687905973346696E-4</v>
          </cell>
          <cell r="L824">
            <v>7.8195725695231111E-4</v>
          </cell>
          <cell r="M824">
            <v>1.857571319654311E-3</v>
          </cell>
          <cell r="N824">
            <v>1.3763044032808302E-3</v>
          </cell>
          <cell r="O824">
            <v>2.6478704448296298E-3</v>
          </cell>
        </row>
        <row r="825">
          <cell r="A825" t="str">
            <v>RHSA-WHNGABR</v>
          </cell>
          <cell r="B825" t="str">
            <v>VAR_fout</v>
          </cell>
          <cell r="C825" t="str">
            <v>RHSA-WHNGA</v>
          </cell>
          <cell r="D825">
            <v>6.3804636589802932</v>
          </cell>
          <cell r="E825">
            <v>5.1764217860338793</v>
          </cell>
          <cell r="F825">
            <v>9.0628537954541617</v>
          </cell>
          <cell r="G825">
            <v>9.1481906842814897</v>
          </cell>
          <cell r="H825">
            <v>9.7829216793329454</v>
          </cell>
          <cell r="I825">
            <v>9.5894181885107006</v>
          </cell>
          <cell r="J825">
            <v>9.3028797666290384</v>
          </cell>
          <cell r="K825">
            <v>9.0197135778141106</v>
          </cell>
          <cell r="L825">
            <v>8.5066421630311595</v>
          </cell>
          <cell r="M825">
            <v>7.9269283815934255</v>
          </cell>
          <cell r="N825">
            <v>7.7646618442977777</v>
          </cell>
          <cell r="O825">
            <v>6.3252589675713198</v>
          </cell>
        </row>
        <row r="826">
          <cell r="A826" t="str">
            <v>RHSA-WHNGABR</v>
          </cell>
          <cell r="B826" t="str">
            <v>VAR_fout</v>
          </cell>
          <cell r="C826" t="str">
            <v>CO2_R</v>
          </cell>
          <cell r="D826">
            <v>479.81086715531802</v>
          </cell>
          <cell r="E826">
            <v>387.20184182004101</v>
          </cell>
          <cell r="F826">
            <v>672.55915008370403</v>
          </cell>
          <cell r="G826">
            <v>670.07526570581297</v>
          </cell>
          <cell r="H826">
            <v>707.38049065945995</v>
          </cell>
          <cell r="I826">
            <v>684.61162763544701</v>
          </cell>
          <cell r="J826">
            <v>659.97788533066296</v>
          </cell>
          <cell r="K826">
            <v>635.88980723589395</v>
          </cell>
          <cell r="L826">
            <v>599.71827249369596</v>
          </cell>
          <cell r="M826">
            <v>558.84845090233603</v>
          </cell>
          <cell r="N826">
            <v>547.40866002299299</v>
          </cell>
          <cell r="O826">
            <v>445.93075721377801</v>
          </cell>
        </row>
        <row r="827">
          <cell r="A827" t="str">
            <v>RHSA-WHNGABR</v>
          </cell>
          <cell r="B827" t="str">
            <v>VAR_fin</v>
          </cell>
          <cell r="C827" t="str">
            <v>RNGA</v>
          </cell>
          <cell r="D827">
            <v>8.5072848786403856</v>
          </cell>
          <cell r="E827">
            <v>6.8652808833340542</v>
          </cell>
          <cell r="F827">
            <v>11.924807625597603</v>
          </cell>
          <cell r="G827">
            <v>11.880767122443483</v>
          </cell>
          <cell r="H827">
            <v>12.542207281196093</v>
          </cell>
          <cell r="I827">
            <v>12.138504036089502</v>
          </cell>
          <cell r="J827">
            <v>11.701735555508218</v>
          </cell>
          <cell r="K827">
            <v>11.27464197226764</v>
          </cell>
          <cell r="L827">
            <v>10.633302703788946</v>
          </cell>
          <cell r="M827">
            <v>9.9086604769917788</v>
          </cell>
          <cell r="N827">
            <v>9.7058273053722246</v>
          </cell>
          <cell r="O827">
            <v>7.9065737094641406</v>
          </cell>
        </row>
        <row r="828">
          <cell r="A828" t="str">
            <v>RHSA-WHNGABR</v>
          </cell>
          <cell r="B828" t="str">
            <v>VAR_ncap</v>
          </cell>
          <cell r="C828" t="str">
            <v>-</v>
          </cell>
          <cell r="E828">
            <v>1.65650346492148E-6</v>
          </cell>
          <cell r="F828">
            <v>0.183406350671452</v>
          </cell>
          <cell r="G828">
            <v>5.8099671115138902E-3</v>
          </cell>
          <cell r="H828">
            <v>0.38828366515847201</v>
          </cell>
          <cell r="I828">
            <v>0.24524433549764299</v>
          </cell>
          <cell r="J828">
            <v>4.8182405609303201E-3</v>
          </cell>
          <cell r="K828">
            <v>0.36680014227527102</v>
          </cell>
          <cell r="L828">
            <v>0.17509211313793799</v>
          </cell>
          <cell r="M828">
            <v>7.8636248997270797E-5</v>
          </cell>
          <cell r="N828">
            <v>0.34616241425993999</v>
          </cell>
          <cell r="O828">
            <v>8.6296781683819199E-2</v>
          </cell>
        </row>
        <row r="829">
          <cell r="A829" t="str">
            <v>RHSA-WHNGABR</v>
          </cell>
          <cell r="B829" t="str">
            <v>VAR_cap</v>
          </cell>
          <cell r="C829" t="str">
            <v>-</v>
          </cell>
          <cell r="D829">
            <v>0.43610075802020798</v>
          </cell>
          <cell r="E829">
            <v>0.43610162651346779</v>
          </cell>
          <cell r="F829">
            <v>0.61950679097443151</v>
          </cell>
          <cell r="G829">
            <v>0.62531604003257457</v>
          </cell>
          <cell r="H829">
            <v>0.69059299240688643</v>
          </cell>
          <cell r="I829">
            <v>0.6767449796975803</v>
          </cell>
          <cell r="J829">
            <v>0.63834442697195515</v>
          </cell>
          <cell r="K829">
            <v>0.61685996039319801</v>
          </cell>
          <cell r="L829">
            <v>0.58375238960754594</v>
          </cell>
          <cell r="M829">
            <v>0.54196743083065846</v>
          </cell>
          <cell r="N829">
            <v>0.53079074726009479</v>
          </cell>
          <cell r="O829">
            <v>0.43253485386255058</v>
          </cell>
        </row>
        <row r="830">
          <cell r="A830" t="str">
            <v>ITOT-SWHWSTBR</v>
          </cell>
          <cell r="B830" t="str">
            <v>VAR_fout</v>
          </cell>
          <cell r="C830" t="str">
            <v>ITOT-SWH</v>
          </cell>
          <cell r="D830">
            <v>4.1173678870206354</v>
          </cell>
          <cell r="E830">
            <v>4.2663604283514251</v>
          </cell>
          <cell r="F830">
            <v>2.9612101889971938</v>
          </cell>
          <cell r="G830">
            <v>2.9281072808074917</v>
          </cell>
          <cell r="H830">
            <v>2.8950305623448722</v>
          </cell>
          <cell r="I830">
            <v>2.8804451851913324</v>
          </cell>
          <cell r="J830">
            <v>2.909251676651742</v>
          </cell>
          <cell r="K830">
            <v>2.9376046163168179</v>
          </cell>
          <cell r="L830">
            <v>2.9376155569416142</v>
          </cell>
          <cell r="M830">
            <v>2.9376487349971754</v>
          </cell>
          <cell r="N830">
            <v>2.9376038768196344</v>
          </cell>
          <cell r="O830">
            <v>2.9376932610703563</v>
          </cell>
        </row>
        <row r="831">
          <cell r="A831" t="str">
            <v>ITOT-SWHWSTBR</v>
          </cell>
          <cell r="B831" t="str">
            <v>VAR_fout</v>
          </cell>
          <cell r="C831" t="str">
            <v>CO2_I</v>
          </cell>
          <cell r="D831">
            <v>723.65859832483898</v>
          </cell>
          <cell r="E831">
            <v>749.84516619509805</v>
          </cell>
          <cell r="F831">
            <v>520.45512412677897</v>
          </cell>
          <cell r="G831">
            <v>514.63703723283299</v>
          </cell>
          <cell r="H831">
            <v>508.823553381826</v>
          </cell>
          <cell r="I831">
            <v>506.26006285181001</v>
          </cell>
          <cell r="J831">
            <v>503.69133506209198</v>
          </cell>
          <cell r="K831">
            <v>501.12078748933902</v>
          </cell>
          <cell r="L831">
            <v>501.12265383121598</v>
          </cell>
          <cell r="M831">
            <v>501.12831361716502</v>
          </cell>
          <cell r="N831">
            <v>501.12066133982</v>
          </cell>
          <cell r="O831">
            <v>501.135909241413</v>
          </cell>
        </row>
        <row r="832">
          <cell r="A832" t="str">
            <v>ITOT-SWHWSTBR</v>
          </cell>
          <cell r="B832" t="str">
            <v>VAR_fin</v>
          </cell>
          <cell r="C832" t="str">
            <v>IWST</v>
          </cell>
          <cell r="D832">
            <v>7.7980452405693788</v>
          </cell>
          <cell r="E832">
            <v>8.0802280839989109</v>
          </cell>
          <cell r="F832">
            <v>5.6083526306764986</v>
          </cell>
          <cell r="G832">
            <v>5.5456577288020679</v>
          </cell>
          <cell r="H832">
            <v>5.4830124286834678</v>
          </cell>
          <cell r="I832">
            <v>5.4553886083169179</v>
          </cell>
          <cell r="J832">
            <v>5.4277083519622069</v>
          </cell>
          <cell r="K832">
            <v>5.4000084858765067</v>
          </cell>
          <cell r="L832">
            <v>5.4000285973191486</v>
          </cell>
          <cell r="M832">
            <v>5.4000895863918679</v>
          </cell>
          <cell r="N832">
            <v>5.4000071265066829</v>
          </cell>
          <cell r="O832">
            <v>5.4001714357910933</v>
          </cell>
        </row>
        <row r="833">
          <cell r="A833" t="str">
            <v>ITOT-SWHWSTBR</v>
          </cell>
          <cell r="B833" t="str">
            <v>VAR_ncap</v>
          </cell>
          <cell r="C833" t="str">
            <v>-</v>
          </cell>
          <cell r="E833">
            <v>1.15791229722559E-5</v>
          </cell>
          <cell r="F833">
            <v>8.9045295673181094E-6</v>
          </cell>
          <cell r="G833">
            <v>2.08425902318171E-5</v>
          </cell>
          <cell r="H833">
            <v>8.7868210590949403E-2</v>
          </cell>
          <cell r="I833">
            <v>9.4574332896814106E-2</v>
          </cell>
          <cell r="J833">
            <v>4.3503229811021898E-4</v>
          </cell>
          <cell r="K833">
            <v>0.120648329730105</v>
          </cell>
          <cell r="L833">
            <v>6.0506853207745799E-2</v>
          </cell>
          <cell r="M833">
            <v>1.5748060169418598E-2</v>
          </cell>
          <cell r="N833">
            <v>0.125864210287849</v>
          </cell>
          <cell r="O833">
            <v>6.19909336046362E-2</v>
          </cell>
        </row>
        <row r="834">
          <cell r="A834" t="str">
            <v>ITOT-SWHWSTBR</v>
          </cell>
          <cell r="B834" t="str">
            <v>VAR_cap</v>
          </cell>
          <cell r="C834" t="str">
            <v>-</v>
          </cell>
          <cell r="D834">
            <v>0.35954682816669398</v>
          </cell>
          <cell r="E834">
            <v>0.33405812476119584</v>
          </cell>
          <cell r="F834">
            <v>0.30091360173443688</v>
          </cell>
          <cell r="G834">
            <v>0.30081060394995335</v>
          </cell>
          <cell r="H834">
            <v>0.1658689322109744</v>
          </cell>
          <cell r="I834">
            <v>0.18242756942197483</v>
          </cell>
          <cell r="J834">
            <v>0.18282074469807974</v>
          </cell>
          <cell r="K834">
            <v>0.21558644620349604</v>
          </cell>
          <cell r="L834">
            <v>0.195989033431064</v>
          </cell>
          <cell r="M834">
            <v>0.19681439701924938</v>
          </cell>
          <cell r="N834">
            <v>0.20419214123091034</v>
          </cell>
          <cell r="O834">
            <v>0.20350203957026713</v>
          </cell>
        </row>
        <row r="835">
          <cell r="A835" t="str">
            <v>SCOM-SHSTG-ELC</v>
          </cell>
          <cell r="B835" t="str">
            <v>VAR_fout</v>
          </cell>
          <cell r="C835" t="str">
            <v>SCOM-SHAELCB</v>
          </cell>
          <cell r="D835">
            <v>3.9204163555945588E-5</v>
          </cell>
          <cell r="E835">
            <v>2.0908589996819759E-4</v>
          </cell>
          <cell r="F835">
            <v>7.8630543243700682E-2</v>
          </cell>
          <cell r="G835">
            <v>0.12814875692578431</v>
          </cell>
          <cell r="H835">
            <v>0.12978739186629151</v>
          </cell>
          <cell r="I835">
            <v>0.14354480636273265</v>
          </cell>
          <cell r="J835">
            <v>0.13632839160934612</v>
          </cell>
          <cell r="K835">
            <v>0.11075254834004024</v>
          </cell>
          <cell r="L835">
            <v>0.14489091477424543</v>
          </cell>
          <cell r="M835">
            <v>0.15066768769930725</v>
          </cell>
          <cell r="N835">
            <v>0.11603764695274768</v>
          </cell>
          <cell r="O835">
            <v>0.17824217748205864</v>
          </cell>
        </row>
        <row r="836">
          <cell r="A836" t="str">
            <v>SCOM-SHSTG-ELC</v>
          </cell>
          <cell r="B836" t="str">
            <v>VAR_fin</v>
          </cell>
          <cell r="C836" t="str">
            <v>SCOM-SHAELCB</v>
          </cell>
          <cell r="D836">
            <v>4.5010471709519262E-5</v>
          </cell>
          <cell r="E836">
            <v>2.6652266795674546E-4</v>
          </cell>
          <cell r="F836">
            <v>0.10147656206510801</v>
          </cell>
          <cell r="G836">
            <v>0.16020246067261376</v>
          </cell>
          <cell r="H836">
            <v>0.15732303866435432</v>
          </cell>
          <cell r="I836">
            <v>0.1688883706762819</v>
          </cell>
          <cell r="J836">
            <v>0.15580752581522289</v>
          </cell>
          <cell r="K836">
            <v>0.12306293904730005</v>
          </cell>
          <cell r="L836">
            <v>0.16099500964143443</v>
          </cell>
          <cell r="M836">
            <v>0.16741001109154488</v>
          </cell>
          <cell r="N836">
            <v>0.12893605677092868</v>
          </cell>
          <cell r="O836">
            <v>0.19804964919906709</v>
          </cell>
        </row>
        <row r="837">
          <cell r="A837" t="str">
            <v>SCOM-SHSTG-ELC</v>
          </cell>
          <cell r="B837" t="str">
            <v>VAR_ncap</v>
          </cell>
          <cell r="C837" t="str">
            <v>-</v>
          </cell>
          <cell r="D837">
            <v>1.4492793064522299E-2</v>
          </cell>
          <cell r="E837">
            <v>3.7513369319793399E-4</v>
          </cell>
          <cell r="F837">
            <v>2.6420388040484601E-2</v>
          </cell>
          <cell r="G837">
            <v>1.3082493212629901E-4</v>
          </cell>
          <cell r="H837">
            <v>8.4135323098417803E-3</v>
          </cell>
          <cell r="I837">
            <v>1.77760087619309E-2</v>
          </cell>
          <cell r="J837">
            <v>2.4597785096163902E-4</v>
          </cell>
          <cell r="K837">
            <v>2.08728753011064E-3</v>
          </cell>
          <cell r="L837">
            <v>1.52395169542454E-2</v>
          </cell>
          <cell r="M837">
            <v>1.4749625517522899E-3</v>
          </cell>
          <cell r="N837">
            <v>7.1094127589021701E-3</v>
          </cell>
          <cell r="O837">
            <v>1.06583685231363E-2</v>
          </cell>
        </row>
        <row r="838">
          <cell r="A838" t="str">
            <v>SCOM-SHSTG-ELC</v>
          </cell>
          <cell r="B838" t="str">
            <v>VAR_cap</v>
          </cell>
          <cell r="C838" t="str">
            <v>-</v>
          </cell>
          <cell r="D838">
            <v>1.4492793064522299E-2</v>
          </cell>
          <cell r="E838">
            <v>1.4558728912246389E-2</v>
          </cell>
          <cell r="F838">
            <v>4.0930312202581344E-2</v>
          </cell>
          <cell r="G838">
            <v>4.0932395972529241E-2</v>
          </cell>
          <cell r="H838">
            <v>3.8427769970785022E-2</v>
          </cell>
          <cell r="I838">
            <v>3.17017412461175E-2</v>
          </cell>
          <cell r="J838">
            <v>2.6176104992610166E-2</v>
          </cell>
          <cell r="K838">
            <v>1.951089125290122E-2</v>
          </cell>
          <cell r="L838">
            <v>1.9797057944734273E-2</v>
          </cell>
          <cell r="M838">
            <v>1.8117144813019941E-2</v>
          </cell>
          <cell r="N838">
            <v>1.8612244682730372E-2</v>
          </cell>
          <cell r="O838">
            <v>1.8624481343043751E-2</v>
          </cell>
        </row>
        <row r="839">
          <cell r="A839" t="str">
            <v>SCOM-SHNGABR</v>
          </cell>
          <cell r="B839" t="str">
            <v>VAR_fout</v>
          </cell>
          <cell r="C839" t="str">
            <v>CO2_S</v>
          </cell>
          <cell r="D839">
            <v>1440.94632065525</v>
          </cell>
          <cell r="E839">
            <v>1508.6878358480301</v>
          </cell>
          <cell r="F839">
            <v>1439.9234817737899</v>
          </cell>
          <cell r="G839">
            <v>1491.6501084489</v>
          </cell>
          <cell r="H839">
            <v>1508.9267698670301</v>
          </cell>
          <cell r="I839">
            <v>1517.10417177914</v>
          </cell>
          <cell r="J839">
            <v>1419.8342942137499</v>
          </cell>
          <cell r="K839">
            <v>1326.4073346734899</v>
          </cell>
          <cell r="L839">
            <v>1292.04575584182</v>
          </cell>
          <cell r="M839">
            <v>1260.78659818858</v>
          </cell>
          <cell r="N839">
            <v>1234.65088535628</v>
          </cell>
          <cell r="O839">
            <v>1167.5236102491101</v>
          </cell>
        </row>
        <row r="840">
          <cell r="A840" t="str">
            <v>SCOM-SHNGABR</v>
          </cell>
          <cell r="B840" t="str">
            <v>VAR_fout</v>
          </cell>
          <cell r="C840" t="str">
            <v>SCOM-SHNGA</v>
          </cell>
          <cell r="D840">
            <v>24.189720563286023</v>
          </cell>
          <cell r="E840">
            <v>25.326923455272887</v>
          </cell>
          <cell r="F840">
            <v>24.172549773250957</v>
          </cell>
          <cell r="G840">
            <v>25.040904566914126</v>
          </cell>
          <cell r="H840">
            <v>25.330934532625143</v>
          </cell>
          <cell r="I840">
            <v>25.468211726336119</v>
          </cell>
          <cell r="J840">
            <v>23.83530484854078</v>
          </cell>
          <cell r="K840">
            <v>22.266910514927691</v>
          </cell>
          <cell r="L840">
            <v>21.690069463920704</v>
          </cell>
          <cell r="M840">
            <v>21.165309951483298</v>
          </cell>
          <cell r="N840">
            <v>20.726559679475812</v>
          </cell>
          <cell r="O840">
            <v>19.599668272251961</v>
          </cell>
        </row>
        <row r="841">
          <cell r="A841" t="str">
            <v>SCOM-SHNGABR</v>
          </cell>
          <cell r="B841" t="str">
            <v>VAR_fin</v>
          </cell>
          <cell r="C841" t="str">
            <v>SNGA</v>
          </cell>
          <cell r="D841">
            <v>25.54869362863915</v>
          </cell>
          <cell r="E841">
            <v>26.749784323546606</v>
          </cell>
          <cell r="F841">
            <v>25.530558187478508</v>
          </cell>
          <cell r="G841">
            <v>26.447696958313767</v>
          </cell>
          <cell r="H841">
            <v>26.754020742323167</v>
          </cell>
          <cell r="I841">
            <v>26.899010137928002</v>
          </cell>
          <cell r="J841">
            <v>25.174366918683493</v>
          </cell>
          <cell r="K841">
            <v>23.517860543856212</v>
          </cell>
          <cell r="L841">
            <v>22.908612692230879</v>
          </cell>
          <cell r="M841">
            <v>22.354372308308207</v>
          </cell>
          <cell r="N841">
            <v>21.890973144614932</v>
          </cell>
          <cell r="O841">
            <v>20.700773231367265</v>
          </cell>
        </row>
        <row r="842">
          <cell r="A842" t="str">
            <v>SCOM-SHNGABR</v>
          </cell>
          <cell r="B842" t="str">
            <v>VAR_ncap</v>
          </cell>
          <cell r="C842" t="str">
            <v>-</v>
          </cell>
          <cell r="D842">
            <v>3.57351206136946E-7</v>
          </cell>
          <cell r="E842">
            <v>2.2773513948149699E-6</v>
          </cell>
          <cell r="F842">
            <v>2.9105846430187902E-6</v>
          </cell>
          <cell r="G842">
            <v>6.5377090547861602E-6</v>
          </cell>
          <cell r="H842">
            <v>1.34103170824705</v>
          </cell>
          <cell r="I842">
            <v>0.70463361143972103</v>
          </cell>
          <cell r="J842">
            <v>1.2561512895012999E-5</v>
          </cell>
          <cell r="K842">
            <v>1.1007550272018001</v>
          </cell>
          <cell r="L842">
            <v>0.63812026340494199</v>
          </cell>
          <cell r="M842">
            <v>1.9766619645023301E-2</v>
          </cell>
          <cell r="N842">
            <v>1.1082009962369099</v>
          </cell>
          <cell r="O842">
            <v>0.504359083969948</v>
          </cell>
        </row>
        <row r="843">
          <cell r="A843" t="str">
            <v>SCOM-SHNGABR</v>
          </cell>
          <cell r="B843" t="str">
            <v>VAR_cap</v>
          </cell>
          <cell r="C843" t="str">
            <v>-</v>
          </cell>
          <cell r="D843">
            <v>2.7746818552264259</v>
          </cell>
          <cell r="E843">
            <v>2.7744885158022412</v>
          </cell>
          <cell r="F843">
            <v>2.7744664478313115</v>
          </cell>
          <cell r="G843">
            <v>2.7744505847208081</v>
          </cell>
          <cell r="H843">
            <v>2.060543097533869</v>
          </cell>
          <cell r="I843">
            <v>2.0456659628442075</v>
          </cell>
          <cell r="J843">
            <v>2.0456437370003533</v>
          </cell>
          <cell r="K843">
            <v>1.8053860067926895</v>
          </cell>
          <cell r="L843">
            <v>1.8471422391539918</v>
          </cell>
          <cell r="M843">
            <v>1.7586244412086993</v>
          </cell>
          <cell r="N843">
            <v>1.7587388475032322</v>
          </cell>
          <cell r="O843">
            <v>1.632307178134212</v>
          </cell>
        </row>
        <row r="844">
          <cell r="A844" t="str">
            <v>RHEM-SHELCHP</v>
          </cell>
          <cell r="B844" t="str">
            <v>VAR_fout</v>
          </cell>
          <cell r="C844" t="str">
            <v>RHEM-SHAELCH</v>
          </cell>
          <cell r="D844">
            <v>9.9025414558068761</v>
          </cell>
          <cell r="E844">
            <v>11.655208384319632</v>
          </cell>
          <cell r="F844">
            <v>11.655211715612294</v>
          </cell>
          <cell r="G844">
            <v>11.656003437839326</v>
          </cell>
          <cell r="H844">
            <v>16.156942169506223</v>
          </cell>
          <cell r="I844">
            <v>16.159211928948107</v>
          </cell>
          <cell r="J844">
            <v>16.159345152270966</v>
          </cell>
          <cell r="K844">
            <v>16.159438135074883</v>
          </cell>
          <cell r="L844">
            <v>16.159466010724255</v>
          </cell>
          <cell r="M844">
            <v>16.159528204605753</v>
          </cell>
          <cell r="N844">
            <v>16.162192749340416</v>
          </cell>
          <cell r="O844">
            <v>16.162267211821707</v>
          </cell>
        </row>
        <row r="845">
          <cell r="A845" t="str">
            <v>RHEM-SHELCHP</v>
          </cell>
          <cell r="B845" t="str">
            <v>VAR_fin</v>
          </cell>
          <cell r="C845" t="str">
            <v>RHEMELCHPC</v>
          </cell>
          <cell r="D845">
            <v>9.9025414558068761</v>
          </cell>
          <cell r="E845">
            <v>11.655208384319632</v>
          </cell>
          <cell r="F845">
            <v>11.655211715612294</v>
          </cell>
          <cell r="G845">
            <v>11.656003437839326</v>
          </cell>
          <cell r="H845">
            <v>16.156942169506223</v>
          </cell>
          <cell r="I845">
            <v>16.159211928948107</v>
          </cell>
          <cell r="J845">
            <v>16.159345152270966</v>
          </cell>
          <cell r="K845">
            <v>16.159438135074883</v>
          </cell>
          <cell r="L845">
            <v>16.159466010724255</v>
          </cell>
          <cell r="M845">
            <v>16.159528204605753</v>
          </cell>
          <cell r="N845">
            <v>16.162192749340416</v>
          </cell>
          <cell r="O845">
            <v>16.162267211821707</v>
          </cell>
        </row>
        <row r="846">
          <cell r="A846" t="str">
            <v>RHEM-SHELCHP</v>
          </cell>
          <cell r="B846" t="str">
            <v>VAR_fin</v>
          </cell>
          <cell r="C846" t="str">
            <v>RHEM_ELC</v>
          </cell>
          <cell r="D846">
            <v>3.094544204939647</v>
          </cell>
          <cell r="E846">
            <v>3.5825435607539822</v>
          </cell>
          <cell r="F846">
            <v>3.4965635146836842</v>
          </cell>
          <cell r="G846">
            <v>3.3623086839921119</v>
          </cell>
          <cell r="H846">
            <v>4.5089140938156902</v>
          </cell>
          <cell r="I846">
            <v>4.3673545753913841</v>
          </cell>
          <cell r="J846">
            <v>4.25245925059762</v>
          </cell>
          <cell r="K846">
            <v>4.1434456756602271</v>
          </cell>
          <cell r="L846">
            <v>4.1434528232626295</v>
          </cell>
          <cell r="M846">
            <v>4.1434687704117312</v>
          </cell>
          <cell r="N846">
            <v>4.1441519870103596</v>
          </cell>
          <cell r="O846">
            <v>4.1441710799542841</v>
          </cell>
        </row>
        <row r="847">
          <cell r="A847" t="str">
            <v>RHEM-SHELCHP</v>
          </cell>
          <cell r="B847" t="str">
            <v>VAR_ncap</v>
          </cell>
          <cell r="C847" t="str">
            <v>-</v>
          </cell>
          <cell r="D847">
            <v>9.6594915665553209E-7</v>
          </cell>
          <cell r="E847">
            <v>0.123761832445607</v>
          </cell>
          <cell r="F847">
            <v>6.5944450805005499E-5</v>
          </cell>
          <cell r="G847">
            <v>6.1207647183035595E-5</v>
          </cell>
          <cell r="H847">
            <v>0.89612486114892898</v>
          </cell>
          <cell r="I847">
            <v>0.244940353984892</v>
          </cell>
          <cell r="J847">
            <v>6.1060169185017194E-5</v>
          </cell>
          <cell r="K847">
            <v>0.89620002171923296</v>
          </cell>
          <cell r="L847">
            <v>0.20730464584075101</v>
          </cell>
          <cell r="M847">
            <v>3.7713546118172597E-2</v>
          </cell>
          <cell r="N847">
            <v>0.80333675736874099</v>
          </cell>
          <cell r="O847">
            <v>0.300475046806845</v>
          </cell>
        </row>
        <row r="848">
          <cell r="A848" t="str">
            <v>RHEM-SHELCHP</v>
          </cell>
          <cell r="B848" t="str">
            <v>VAR_cap</v>
          </cell>
          <cell r="C848" t="str">
            <v>-</v>
          </cell>
          <cell r="D848">
            <v>0.69925291634115572</v>
          </cell>
          <cell r="E848">
            <v>0.82301462064553332</v>
          </cell>
          <cell r="F848">
            <v>0.82307988691751832</v>
          </cell>
          <cell r="G848">
            <v>0.82314062357949791</v>
          </cell>
          <cell r="H848">
            <v>1.1409991821329808</v>
          </cell>
          <cell r="I848">
            <v>1.1411273675499847</v>
          </cell>
          <cell r="J848">
            <v>1.1411255328969969</v>
          </cell>
          <cell r="K848">
            <v>1.1412004100047004</v>
          </cell>
          <cell r="L848">
            <v>1.1411926902228966</v>
          </cell>
          <cell r="M848">
            <v>1.1412162970963993</v>
          </cell>
          <cell r="N848">
            <v>1.1413718307161371</v>
          </cell>
          <cell r="O848">
            <v>1.1415237016578952</v>
          </cell>
        </row>
        <row r="849">
          <cell r="A849" t="str">
            <v>RHNM-SHSTG-ELC</v>
          </cell>
          <cell r="B849" t="str">
            <v>VAR_fout</v>
          </cell>
          <cell r="C849" t="str">
            <v>RHNM-SHAELCB</v>
          </cell>
          <cell r="E849">
            <v>1.7544301288002847E-6</v>
          </cell>
          <cell r="F849">
            <v>2.6556861425249427E-2</v>
          </cell>
          <cell r="G849">
            <v>3.120120554663286E-2</v>
          </cell>
          <cell r="H849">
            <v>1.4549558016708186E-2</v>
          </cell>
          <cell r="I849">
            <v>1.0699486401396442E-3</v>
          </cell>
          <cell r="J849">
            <v>2.8712386760687434E-3</v>
          </cell>
          <cell r="K849">
            <v>1.3996638828560738E-3</v>
          </cell>
          <cell r="L849">
            <v>1.0616906392234902E-3</v>
          </cell>
          <cell r="M849">
            <v>1.1480855360091722E-2</v>
          </cell>
          <cell r="N849">
            <v>1.2460135614160374E-3</v>
          </cell>
          <cell r="O849">
            <v>1.1298427298073379E-3</v>
          </cell>
        </row>
        <row r="850">
          <cell r="A850" t="str">
            <v>RHNM-SHSTG-ELC</v>
          </cell>
          <cell r="B850" t="str">
            <v>VAR_fin</v>
          </cell>
          <cell r="C850" t="str">
            <v>RHNM-SHAELCB</v>
          </cell>
          <cell r="E850">
            <v>1.3427284340424316E-6</v>
          </cell>
          <cell r="F850">
            <v>2.6555417096245572E-2</v>
          </cell>
          <cell r="G850">
            <v>3.1199755188243927E-2</v>
          </cell>
          <cell r="H850">
            <v>1.4550267280509094E-2</v>
          </cell>
          <cell r="I850">
            <v>1.0722746421662429E-3</v>
          </cell>
          <cell r="J850">
            <v>2.8770286650509026E-3</v>
          </cell>
          <cell r="K850">
            <v>1.4040254435057991E-3</v>
          </cell>
          <cell r="L850">
            <v>1.0619662963112964E-3</v>
          </cell>
          <cell r="M850">
            <v>1.1486355109020489E-2</v>
          </cell>
          <cell r="N850">
            <v>1.2460745634925174E-3</v>
          </cell>
          <cell r="O850">
            <v>1.1349620236875714E-3</v>
          </cell>
        </row>
        <row r="851">
          <cell r="A851" t="str">
            <v>RHNM-SHSTG-ELC</v>
          </cell>
          <cell r="B851" t="str">
            <v>VAR_ncap</v>
          </cell>
          <cell r="C851" t="str">
            <v>-</v>
          </cell>
          <cell r="D851">
            <v>2.0173687997856299E-4</v>
          </cell>
          <cell r="E851">
            <v>2.38553300217441E-3</v>
          </cell>
          <cell r="F851">
            <v>6.2009073082755397E-4</v>
          </cell>
          <cell r="G851">
            <v>8.0039203444387405E-5</v>
          </cell>
          <cell r="H851">
            <v>1.3175669296713001E-4</v>
          </cell>
          <cell r="I851">
            <v>1.31199132434284E-4</v>
          </cell>
          <cell r="J851">
            <v>4.57804280839496E-4</v>
          </cell>
          <cell r="K851">
            <v>2.0334656864613899E-4</v>
          </cell>
          <cell r="L851">
            <v>1.63047673521581E-4</v>
          </cell>
          <cell r="M851">
            <v>1.41361698891404E-3</v>
          </cell>
          <cell r="N851">
            <v>1.5263002200135899E-4</v>
          </cell>
          <cell r="O851">
            <v>2.0298802622993999E-4</v>
          </cell>
        </row>
        <row r="852">
          <cell r="A852" t="str">
            <v>RHNM-SHSTG-ELC</v>
          </cell>
          <cell r="B852" t="str">
            <v>VAR_cap</v>
          </cell>
          <cell r="C852" t="str">
            <v>-</v>
          </cell>
          <cell r="D852">
            <v>2.0173687997856299E-4</v>
          </cell>
          <cell r="E852">
            <v>2.562979863188623E-3</v>
          </cell>
          <cell r="F852">
            <v>3.1581951412376014E-3</v>
          </cell>
          <cell r="G852">
            <v>3.1580057918981471E-3</v>
          </cell>
          <cell r="H852">
            <v>1.8648181257103532E-3</v>
          </cell>
          <cell r="I852">
            <v>2.4735178412534E-4</v>
          </cell>
          <cell r="J852">
            <v>6.02488066783345E-4</v>
          </cell>
          <cell r="K852">
            <v>3.5419634285832201E-4</v>
          </cell>
          <cell r="L852">
            <v>2.3983251765461106E-4</v>
          </cell>
          <cell r="M852">
            <v>1.5200530568878481E-3</v>
          </cell>
          <cell r="N852">
            <v>2.8676475247173001E-4</v>
          </cell>
          <cell r="O852">
            <v>3.2100115766439999E-4</v>
          </cell>
        </row>
        <row r="853">
          <cell r="A853" t="str">
            <v>D-RWOD</v>
          </cell>
          <cell r="B853" t="str">
            <v>VAR_fout</v>
          </cell>
          <cell r="C853" t="str">
            <v>RWOD</v>
          </cell>
          <cell r="D853">
            <v>13.72300783316417</v>
          </cell>
          <cell r="E853">
            <v>13.881815392759828</v>
          </cell>
          <cell r="F853">
            <v>11.217036031145577</v>
          </cell>
          <cell r="G853">
            <v>9.610951566296265</v>
          </cell>
          <cell r="H853">
            <v>8.9505955429550781</v>
          </cell>
          <cell r="I853">
            <v>7.8616255440094989</v>
          </cell>
          <cell r="J853">
            <v>6.8060885150130943</v>
          </cell>
          <cell r="K853">
            <v>5.8444444884557463</v>
          </cell>
          <cell r="L853">
            <v>5.5177957907168818</v>
          </cell>
          <cell r="M853">
            <v>4.7137748702526938</v>
          </cell>
          <cell r="N853">
            <v>4.3980425174462647</v>
          </cell>
          <cell r="O853">
            <v>2.9307933305896183</v>
          </cell>
        </row>
        <row r="854">
          <cell r="A854" t="str">
            <v>D-RWOD</v>
          </cell>
          <cell r="B854" t="str">
            <v>VAR_fin</v>
          </cell>
          <cell r="C854" t="str">
            <v>WOD</v>
          </cell>
          <cell r="D854">
            <v>13.72300783316417</v>
          </cell>
          <cell r="E854">
            <v>13.881815392759828</v>
          </cell>
          <cell r="F854">
            <v>11.217036031145577</v>
          </cell>
          <cell r="G854">
            <v>9.610951566296265</v>
          </cell>
          <cell r="H854">
            <v>8.9505955429550781</v>
          </cell>
          <cell r="I854">
            <v>7.8616255440094989</v>
          </cell>
          <cell r="J854">
            <v>6.8060885150130943</v>
          </cell>
          <cell r="K854">
            <v>5.8444444884557463</v>
          </cell>
          <cell r="L854">
            <v>5.5177957907168818</v>
          </cell>
          <cell r="M854">
            <v>4.7137748702526938</v>
          </cell>
          <cell r="N854">
            <v>4.3980425174462647</v>
          </cell>
          <cell r="O854">
            <v>2.9307933305896183</v>
          </cell>
        </row>
        <row r="855">
          <cell r="A855" t="str">
            <v>RHNS-SHLTHCHPWOD</v>
          </cell>
          <cell r="B855" t="str">
            <v>VAR_fout</v>
          </cell>
          <cell r="C855" t="str">
            <v>RHNS-SHLTHC-WOD</v>
          </cell>
          <cell r="G855">
            <v>3.5204673499669016E-3</v>
          </cell>
          <cell r="H855">
            <v>7.8359829992698284E-3</v>
          </cell>
          <cell r="I855">
            <v>8.5059077096964874E-3</v>
          </cell>
          <cell r="J855">
            <v>6.8340942044662978E-3</v>
          </cell>
          <cell r="K855">
            <v>2.0033528588498762E-2</v>
          </cell>
          <cell r="L855">
            <v>2.0052884319077049E-2</v>
          </cell>
          <cell r="M855">
            <v>2.5272324692032801E-2</v>
          </cell>
          <cell r="N855">
            <v>1.0387727393387464E-2</v>
          </cell>
          <cell r="O855">
            <v>1.7659576015966117E-2</v>
          </cell>
        </row>
        <row r="856">
          <cell r="A856" t="str">
            <v>RHNS-SHLTHCHPWOD</v>
          </cell>
          <cell r="B856" t="str">
            <v>VAR_fin</v>
          </cell>
          <cell r="C856" t="str">
            <v>RHNS_LTH_CHPWOD_ON</v>
          </cell>
          <cell r="G856">
            <v>3.5560276262291885E-3</v>
          </cell>
          <cell r="H856">
            <v>7.915134342696797E-3</v>
          </cell>
          <cell r="I856">
            <v>8.5918259693903969E-3</v>
          </cell>
          <cell r="J856">
            <v>6.9031254590568676E-3</v>
          </cell>
          <cell r="K856">
            <v>2.0235887463130035E-2</v>
          </cell>
          <cell r="L856">
            <v>2.0255438706138454E-2</v>
          </cell>
          <cell r="M856">
            <v>2.5527600699023045E-2</v>
          </cell>
          <cell r="N856">
            <v>1.0492653932714625E-2</v>
          </cell>
          <cell r="O856">
            <v>1.7837955571682947E-2</v>
          </cell>
        </row>
        <row r="857">
          <cell r="A857" t="str">
            <v>RHNS-SHLTHCHPWOD</v>
          </cell>
          <cell r="B857" t="str">
            <v>VAR_fin</v>
          </cell>
          <cell r="C857" t="str">
            <v>RHNSLTHCHPC</v>
          </cell>
          <cell r="G857">
            <v>3.5204673499669016E-3</v>
          </cell>
          <cell r="H857">
            <v>7.8359829992698284E-3</v>
          </cell>
          <cell r="I857">
            <v>8.5059077096964874E-3</v>
          </cell>
          <cell r="J857">
            <v>6.8340942044662978E-3</v>
          </cell>
          <cell r="K857">
            <v>2.0033528588498762E-2</v>
          </cell>
          <cell r="L857">
            <v>2.0052884319077049E-2</v>
          </cell>
          <cell r="M857">
            <v>2.5272324692032801E-2</v>
          </cell>
          <cell r="N857">
            <v>1.0387727393387464E-2</v>
          </cell>
          <cell r="O857">
            <v>1.7659576015966117E-2</v>
          </cell>
        </row>
        <row r="858">
          <cell r="A858" t="str">
            <v>RHNS-SHLTHCHPWOD</v>
          </cell>
          <cell r="B858" t="str">
            <v>VAR_ncap</v>
          </cell>
          <cell r="C858" t="str">
            <v>-</v>
          </cell>
          <cell r="G858">
            <v>4.2193979267204099E-4</v>
          </cell>
          <cell r="H858">
            <v>6.9096739492314802E-4</v>
          </cell>
          <cell r="I858">
            <v>6.9458390462845898E-4</v>
          </cell>
          <cell r="J858">
            <v>4.9883880727442595E-4</v>
          </cell>
          <cell r="K858">
            <v>1.73262379046879E-3</v>
          </cell>
          <cell r="L858">
            <v>1.30592724608763E-3</v>
          </cell>
          <cell r="M858">
            <v>1.80069978959477E-3</v>
          </cell>
          <cell r="N858">
            <v>7.3663884341164203E-4</v>
          </cell>
          <cell r="O858">
            <v>1.6887481191913099E-3</v>
          </cell>
        </row>
        <row r="859">
          <cell r="A859" t="str">
            <v>RHNS-SHLTHCHPWOD</v>
          </cell>
          <cell r="B859" t="str">
            <v>VAR_cap</v>
          </cell>
          <cell r="C859" t="str">
            <v>-</v>
          </cell>
          <cell r="G859">
            <v>4.2193979267204099E-4</v>
          </cell>
          <cell r="H859">
            <v>8.5970672806957805E-4</v>
          </cell>
          <cell r="I859">
            <v>9.0791688050632403E-4</v>
          </cell>
          <cell r="J859">
            <v>7.7128245963994989E-4</v>
          </cell>
          <cell r="K859">
            <v>2.0886357177238553E-3</v>
          </cell>
          <cell r="L859">
            <v>1.9617554029520597E-3</v>
          </cell>
          <cell r="M859">
            <v>2.57661223423436E-3</v>
          </cell>
          <cell r="N859">
            <v>1.2437252429179299E-3</v>
          </cell>
          <cell r="O859">
            <v>2.19190831887311E-3</v>
          </cell>
        </row>
        <row r="860">
          <cell r="A860" t="str">
            <v>RHNM-SHELCBR</v>
          </cell>
          <cell r="B860" t="str">
            <v>VAR_fout</v>
          </cell>
          <cell r="C860" t="str">
            <v>RHNM-SHAELCB</v>
          </cell>
          <cell r="E860">
            <v>0.15438953962692045</v>
          </cell>
          <cell r="F860">
            <v>0.16795965460608181</v>
          </cell>
          <cell r="G860">
            <v>0.15861292480112832</v>
          </cell>
          <cell r="H860">
            <v>8.3864726913347606E-2</v>
          </cell>
          <cell r="I860">
            <v>7.9322948080567703E-3</v>
          </cell>
          <cell r="J860">
            <v>2.1595636675643955E-2</v>
          </cell>
          <cell r="K860">
            <v>1.2963525429755447E-2</v>
          </cell>
          <cell r="L860">
            <v>7.0847405437304035E-3</v>
          </cell>
          <cell r="M860">
            <v>7.7009808000178218E-2</v>
          </cell>
          <cell r="N860">
            <v>8.2990388276259833E-3</v>
          </cell>
          <cell r="O860">
            <v>9.5917896721871305E-3</v>
          </cell>
        </row>
        <row r="861">
          <cell r="A861" t="str">
            <v>RHNM-SHELCBR</v>
          </cell>
          <cell r="B861" t="str">
            <v>VAR_fin</v>
          </cell>
          <cell r="C861" t="str">
            <v>RHNM_ELC</v>
          </cell>
          <cell r="E861">
            <v>0.16251530487044252</v>
          </cell>
          <cell r="F861">
            <v>0.17679963642745464</v>
          </cell>
          <cell r="G861">
            <v>0.16696097347487188</v>
          </cell>
          <cell r="H861">
            <v>8.8278659908786986E-2</v>
          </cell>
          <cell r="I861">
            <v>8.3497840084808019E-3</v>
          </cell>
          <cell r="J861">
            <v>2.2732249132256799E-2</v>
          </cell>
          <cell r="K861">
            <v>1.3645816241847849E-2</v>
          </cell>
          <cell r="L861">
            <v>7.4576216249793723E-3</v>
          </cell>
          <cell r="M861">
            <v>8.1062955789661231E-2</v>
          </cell>
          <cell r="N861">
            <v>8.7358303448694594E-3</v>
          </cell>
          <cell r="O861">
            <v>1.0096620707565389E-2</v>
          </cell>
        </row>
        <row r="862">
          <cell r="A862" t="str">
            <v>RHNM-SHELCBR</v>
          </cell>
          <cell r="B862" t="str">
            <v>VAR_ncap</v>
          </cell>
          <cell r="C862" t="str">
            <v>-</v>
          </cell>
          <cell r="E862">
            <v>1.34249323612959E-2</v>
          </cell>
          <cell r="H862">
            <v>1.0568229509191501E-3</v>
          </cell>
          <cell r="J862">
            <v>1.51158321841945E-3</v>
          </cell>
          <cell r="L862">
            <v>2.2136540956860401E-5</v>
          </cell>
          <cell r="M862">
            <v>6.4432982258607E-3</v>
          </cell>
          <cell r="N862">
            <v>3.16437161379703E-6</v>
          </cell>
          <cell r="O862">
            <v>1.4786016967174799E-4</v>
          </cell>
        </row>
        <row r="863">
          <cell r="A863" t="str">
            <v>RHNM-SHELCBR</v>
          </cell>
          <cell r="B863" t="str">
            <v>VAR_cap</v>
          </cell>
          <cell r="C863" t="str">
            <v>-</v>
          </cell>
          <cell r="E863">
            <v>1.34249323612959E-2</v>
          </cell>
          <cell r="F863">
            <v>1.3423438491849168E-2</v>
          </cell>
          <cell r="G863">
            <v>1.3420022267797309E-2</v>
          </cell>
          <cell r="H863">
            <v>7.9302063226509741E-3</v>
          </cell>
          <cell r="I863">
            <v>1.055983038517216E-3</v>
          </cell>
          <cell r="J863">
            <v>2.5577730820212923E-3</v>
          </cell>
          <cell r="K863">
            <v>1.5107005918546747E-3</v>
          </cell>
          <cell r="L863">
            <v>1.0199661935861521E-3</v>
          </cell>
          <cell r="M863">
            <v>6.4643522483778153E-3</v>
          </cell>
          <cell r="N863">
            <v>1.22410535771879E-3</v>
          </cell>
          <cell r="O863">
            <v>1.36478848361024E-3</v>
          </cell>
        </row>
        <row r="864">
          <cell r="A864" t="str">
            <v>RHNS-SHSTG-NGAHP</v>
          </cell>
          <cell r="B864" t="str">
            <v>VAR_fout</v>
          </cell>
          <cell r="C864" t="str">
            <v>RHNS-SHANGAH</v>
          </cell>
          <cell r="F864">
            <v>2.9664309741201305E-4</v>
          </cell>
          <cell r="G864">
            <v>3.4027755398216152E-4</v>
          </cell>
          <cell r="H864">
            <v>4.1667572543777558E-2</v>
          </cell>
          <cell r="I864">
            <v>0.10650099722197483</v>
          </cell>
          <cell r="J864">
            <v>0.10220696251333755</v>
          </cell>
          <cell r="K864">
            <v>0.12173475332307904</v>
          </cell>
          <cell r="L864">
            <v>0.12368324288373614</v>
          </cell>
          <cell r="M864">
            <v>9.9940376778499596E-2</v>
          </cell>
          <cell r="N864">
            <v>0.12113895856498517</v>
          </cell>
          <cell r="O864">
            <v>8.8938266351075573E-2</v>
          </cell>
        </row>
        <row r="865">
          <cell r="A865" t="str">
            <v>RHNS-SHSTG-NGAHP</v>
          </cell>
          <cell r="B865" t="str">
            <v>VAR_fin</v>
          </cell>
          <cell r="C865" t="str">
            <v>RHNS-SHANGAH</v>
          </cell>
          <cell r="F865">
            <v>2.8938677397698877E-4</v>
          </cell>
          <cell r="G865">
            <v>3.2692161718074866E-4</v>
          </cell>
          <cell r="H865">
            <v>4.1662782288773209E-2</v>
          </cell>
          <cell r="I865">
            <v>0.10650627759788416</v>
          </cell>
          <cell r="J865">
            <v>0.10221125531330849</v>
          </cell>
          <cell r="K865">
            <v>0.12174130378298598</v>
          </cell>
          <cell r="L865">
            <v>0.12369060496938304</v>
          </cell>
          <cell r="M865">
            <v>9.9951535336829683E-2</v>
          </cell>
          <cell r="N865">
            <v>0.12114758506081456</v>
          </cell>
          <cell r="O865">
            <v>8.8952146012353295E-2</v>
          </cell>
        </row>
        <row r="866">
          <cell r="A866" t="str">
            <v>RHNS-SHSTG-NGAHP</v>
          </cell>
          <cell r="B866" t="str">
            <v>VAR_ncap</v>
          </cell>
          <cell r="C866" t="str">
            <v>-</v>
          </cell>
          <cell r="D866">
            <v>1.6806413914868199E-5</v>
          </cell>
          <cell r="E866">
            <v>1.6289835492985502E-5</v>
          </cell>
          <cell r="F866">
            <v>8.29191036158611E-5</v>
          </cell>
          <cell r="G866">
            <v>3.9107379884757803E-5</v>
          </cell>
          <cell r="H866">
            <v>6.5739512704188399E-3</v>
          </cell>
          <cell r="I866">
            <v>1.00480631581035E-2</v>
          </cell>
          <cell r="J866">
            <v>1.6068283628136099E-4</v>
          </cell>
          <cell r="K866">
            <v>9.5247838109774902E-3</v>
          </cell>
          <cell r="L866">
            <v>8.5494950746096907E-3</v>
          </cell>
          <cell r="M866">
            <v>1.8594782817533001E-3</v>
          </cell>
          <cell r="N866">
            <v>1.06205885500123E-2</v>
          </cell>
          <cell r="O866">
            <v>7.4245470298662198E-3</v>
          </cell>
        </row>
        <row r="867">
          <cell r="A867" t="str">
            <v>RHNS-SHSTG-NGAHP</v>
          </cell>
          <cell r="B867" t="str">
            <v>VAR_cap</v>
          </cell>
          <cell r="C867" t="str">
            <v>-</v>
          </cell>
          <cell r="D867">
            <v>1.6806413914868199E-5</v>
          </cell>
          <cell r="E867">
            <v>1.1245231041370041E-7</v>
          </cell>
          <cell r="F867">
            <v>7.5008762787531405E-5</v>
          </cell>
          <cell r="G867">
            <v>7.8852266814630309E-5</v>
          </cell>
          <cell r="H867">
            <v>6.6297714362039831E-3</v>
          </cell>
          <cell r="I867">
            <v>1.6614481189077088E-2</v>
          </cell>
          <cell r="J867">
            <v>1.6615930444182036E-2</v>
          </cell>
          <cell r="K867">
            <v>1.9468385351710339E-2</v>
          </cell>
          <cell r="L867">
            <v>1.9459265939993982E-2</v>
          </cell>
          <cell r="M867">
            <v>1.9470954381500961E-2</v>
          </cell>
          <cell r="N867">
            <v>1.9460960412171914E-2</v>
          </cell>
          <cell r="O867">
            <v>1.9485092755132272E-2</v>
          </cell>
        </row>
        <row r="868">
          <cell r="A868" t="str">
            <v>RHNS-SHLTHDH</v>
          </cell>
          <cell r="B868" t="str">
            <v>VAR_fout</v>
          </cell>
          <cell r="C868" t="str">
            <v>RHNS-SHLTHD</v>
          </cell>
          <cell r="E868">
            <v>5.3912852379032809E-2</v>
          </cell>
          <cell r="F868">
            <v>7.1672382544848354E-2</v>
          </cell>
          <cell r="G868">
            <v>0.11089224021799554</v>
          </cell>
          <cell r="H868">
            <v>0.1722013325156958</v>
          </cell>
          <cell r="I868">
            <v>0.24090317161845126</v>
          </cell>
          <cell r="J868">
            <v>0.38777678113747133</v>
          </cell>
          <cell r="K868">
            <v>0.62449161883351745</v>
          </cell>
          <cell r="L868">
            <v>0.82195243979698318</v>
          </cell>
          <cell r="M868">
            <v>0.86393305498488582</v>
          </cell>
          <cell r="N868">
            <v>0.90804290060028647</v>
          </cell>
          <cell r="O868">
            <v>0.95444064788470662</v>
          </cell>
        </row>
        <row r="869">
          <cell r="A869" t="str">
            <v>RHNS-SHLTHDH</v>
          </cell>
          <cell r="B869" t="str">
            <v>VAR_fin</v>
          </cell>
          <cell r="C869" t="str">
            <v>RHNS_LTH_DH</v>
          </cell>
          <cell r="E869">
            <v>5.445742664548766E-2</v>
          </cell>
          <cell r="F869">
            <v>7.2396346004897361E-2</v>
          </cell>
          <cell r="G869">
            <v>0.11201236385656115</v>
          </cell>
          <cell r="H869">
            <v>0.17394073991484429</v>
          </cell>
          <cell r="I869">
            <v>0.24333653698833457</v>
          </cell>
          <cell r="J869">
            <v>0.3916937183206784</v>
          </cell>
          <cell r="K869">
            <v>0.6307996149833508</v>
          </cell>
          <cell r="L869">
            <v>0.83025498969392275</v>
          </cell>
          <cell r="M869">
            <v>0.87265965149988434</v>
          </cell>
          <cell r="N869">
            <v>0.917215051111399</v>
          </cell>
          <cell r="O869">
            <v>0.96408146250980509</v>
          </cell>
        </row>
        <row r="870">
          <cell r="A870" t="str">
            <v>RHNS-SHLTHDH</v>
          </cell>
          <cell r="B870" t="str">
            <v>VAR_fin</v>
          </cell>
          <cell r="C870" t="str">
            <v>RHNSLTHDHC</v>
          </cell>
          <cell r="E870">
            <v>5.3912852379032809E-2</v>
          </cell>
          <cell r="F870">
            <v>7.1672382544848354E-2</v>
          </cell>
          <cell r="G870">
            <v>0.11089224021799554</v>
          </cell>
          <cell r="H870">
            <v>0.1722013325156958</v>
          </cell>
          <cell r="I870">
            <v>0.24090317161845126</v>
          </cell>
          <cell r="J870">
            <v>0.38777678113747133</v>
          </cell>
          <cell r="K870">
            <v>0.62449161883351745</v>
          </cell>
          <cell r="L870">
            <v>0.82195243979698318</v>
          </cell>
          <cell r="M870">
            <v>0.86393305498488582</v>
          </cell>
          <cell r="N870">
            <v>0.90804290060028647</v>
          </cell>
          <cell r="O870">
            <v>0.95444064788470662</v>
          </cell>
        </row>
        <row r="871">
          <cell r="A871" t="str">
            <v>RHNS-SHLTHDH</v>
          </cell>
          <cell r="B871" t="str">
            <v>VAR_ncap</v>
          </cell>
          <cell r="C871" t="str">
            <v>-</v>
          </cell>
          <cell r="E871">
            <v>4.6944396006849401E-3</v>
          </cell>
          <cell r="F871">
            <v>9.6245311724695297E-4</v>
          </cell>
          <cell r="G871">
            <v>2.4723504761911702E-3</v>
          </cell>
          <cell r="H871">
            <v>5.24300577766121E-3</v>
          </cell>
          <cell r="I871">
            <v>5.50402633325533E-3</v>
          </cell>
          <cell r="J871">
            <v>1.0186841859732501E-2</v>
          </cell>
          <cell r="K871">
            <v>1.8236851816045101E-2</v>
          </cell>
          <cell r="L871">
            <v>1.42776471592763E-2</v>
          </cell>
          <cell r="M871">
            <v>2.8485562551670601E-3</v>
          </cell>
          <cell r="N871">
            <v>1.8034680902667599E-3</v>
          </cell>
          <cell r="O871">
            <v>3.5534842517236402E-3</v>
          </cell>
        </row>
        <row r="872">
          <cell r="A872" t="str">
            <v>RHNS-SHLTHDH</v>
          </cell>
          <cell r="B872" t="str">
            <v>VAR_cap</v>
          </cell>
          <cell r="C872" t="str">
            <v>-</v>
          </cell>
          <cell r="E872">
            <v>4.6944396006849401E-3</v>
          </cell>
          <cell r="F872">
            <v>5.6568927179318999E-3</v>
          </cell>
          <cell r="G872">
            <v>8.1292431941230592E-3</v>
          </cell>
          <cell r="H872">
            <v>1.33722489717843E-2</v>
          </cell>
          <cell r="I872">
            <v>1.8876275305039599E-2</v>
          </cell>
          <cell r="J872">
            <v>2.9063117164772102E-2</v>
          </cell>
          <cell r="K872">
            <v>4.7299968980817203E-2</v>
          </cell>
          <cell r="L872">
            <v>6.1577616140093501E-2</v>
          </cell>
          <cell r="M872">
            <v>6.4426172395260606E-2</v>
          </cell>
          <cell r="N872">
            <v>6.6229640485527305E-2</v>
          </cell>
          <cell r="O872">
            <v>6.9783124737250998E-2</v>
          </cell>
        </row>
        <row r="873">
          <cell r="A873" t="str">
            <v>ITOT-SWHNGAHP</v>
          </cell>
          <cell r="B873" t="str">
            <v>VAR_fout</v>
          </cell>
          <cell r="C873" t="str">
            <v>ITOT-SWHANGAH</v>
          </cell>
          <cell r="F873">
            <v>7.0341723612087514E-2</v>
          </cell>
          <cell r="G873">
            <v>0.19526230336997727</v>
          </cell>
          <cell r="H873">
            <v>0.23083322127702227</v>
          </cell>
          <cell r="I873">
            <v>0.24481096006255884</v>
          </cell>
          <cell r="J873">
            <v>0.24520755967426677</v>
          </cell>
          <cell r="K873">
            <v>0.24519728135178995</v>
          </cell>
          <cell r="L873">
            <v>0.24215498359463505</v>
          </cell>
          <cell r="M873">
            <v>2.5873633968264467</v>
          </cell>
          <cell r="N873">
            <v>2.5872758819770545</v>
          </cell>
          <cell r="O873">
            <v>2.5850847809039035</v>
          </cell>
        </row>
        <row r="874">
          <cell r="A874" t="str">
            <v>ITOT-SWHNGAHP</v>
          </cell>
          <cell r="B874" t="str">
            <v>VAR_fout</v>
          </cell>
          <cell r="C874" t="str">
            <v>CO2_I</v>
          </cell>
          <cell r="F874">
            <v>2.1041808644247699</v>
          </cell>
          <cell r="G874">
            <v>5.7290865646465203</v>
          </cell>
          <cell r="H874">
            <v>6.6454089513855896</v>
          </cell>
          <cell r="I874">
            <v>6.9177401713537501</v>
          </cell>
          <cell r="J874">
            <v>6.8033870907589602</v>
          </cell>
          <cell r="K874">
            <v>6.6820165758745702</v>
          </cell>
          <cell r="L874">
            <v>6.5991091148701804</v>
          </cell>
          <cell r="M874">
            <v>70.509774864105594</v>
          </cell>
          <cell r="N874">
            <v>70.507389945027199</v>
          </cell>
          <cell r="O874">
            <v>70.447678949825701</v>
          </cell>
        </row>
        <row r="875">
          <cell r="A875" t="str">
            <v>ITOT-SWHNGAHP</v>
          </cell>
          <cell r="B875" t="str">
            <v>VAR_fin</v>
          </cell>
          <cell r="C875" t="str">
            <v>ITOTELCHPC</v>
          </cell>
          <cell r="F875">
            <v>7.0341723612087514E-2</v>
          </cell>
          <cell r="G875">
            <v>0.19526230336997727</v>
          </cell>
          <cell r="H875">
            <v>0.23083322127702227</v>
          </cell>
          <cell r="I875">
            <v>0.24481096006255884</v>
          </cell>
          <cell r="J875">
            <v>0.24520755967426677</v>
          </cell>
          <cell r="K875">
            <v>0.24519728135178995</v>
          </cell>
          <cell r="L875">
            <v>0.24215498359463505</v>
          </cell>
          <cell r="M875">
            <v>2.5873633968264467</v>
          </cell>
          <cell r="N875">
            <v>2.5872758819770545</v>
          </cell>
          <cell r="O875">
            <v>2.5850847809039035</v>
          </cell>
        </row>
        <row r="876">
          <cell r="A876" t="str">
            <v>ITOT-SWHNGAHP</v>
          </cell>
          <cell r="B876" t="str">
            <v>VAR_fin</v>
          </cell>
          <cell r="C876" t="str">
            <v>INGA</v>
          </cell>
          <cell r="F876">
            <v>3.7308171355049179E-2</v>
          </cell>
          <cell r="G876">
            <v>0.10157954901855516</v>
          </cell>
          <cell r="H876">
            <v>0.11782639984726216</v>
          </cell>
          <cell r="I876">
            <v>0.12265496757719412</v>
          </cell>
          <cell r="J876">
            <v>0.12062743068721558</v>
          </cell>
          <cell r="K876">
            <v>0.11847547120344978</v>
          </cell>
          <cell r="L876">
            <v>0.11700548076010975</v>
          </cell>
          <cell r="M876">
            <v>1.2501733131933612</v>
          </cell>
          <cell r="N876">
            <v>1.2501310273940989</v>
          </cell>
          <cell r="O876">
            <v>1.2490723218054203</v>
          </cell>
        </row>
        <row r="877">
          <cell r="A877" t="str">
            <v>ITOT-SWHNGAHP</v>
          </cell>
          <cell r="B877" t="str">
            <v>VAR_ncap</v>
          </cell>
          <cell r="C877" t="str">
            <v>-</v>
          </cell>
          <cell r="E877">
            <v>6.7475483115543697E-4</v>
          </cell>
          <cell r="F877">
            <v>3.5578761006353102E-3</v>
          </cell>
          <cell r="G877">
            <v>6.5666691491765303E-3</v>
          </cell>
          <cell r="H877">
            <v>2.46090201553159E-3</v>
          </cell>
          <cell r="I877">
            <v>5.1485565992258099E-3</v>
          </cell>
          <cell r="J877">
            <v>6.0582142023675898E-3</v>
          </cell>
          <cell r="K877">
            <v>3.0345130917031702E-3</v>
          </cell>
          <cell r="L877">
            <v>4.4987895704792398E-3</v>
          </cell>
          <cell r="M877">
            <v>0.134055131814309</v>
          </cell>
          <cell r="N877">
            <v>3.8475127995169899E-3</v>
          </cell>
          <cell r="O877">
            <v>4.4456445214499096E-3</v>
          </cell>
        </row>
        <row r="878">
          <cell r="A878" t="str">
            <v>ITOT-SWHNGAHP</v>
          </cell>
          <cell r="B878" t="str">
            <v>VAR_cap</v>
          </cell>
          <cell r="C878" t="str">
            <v>-</v>
          </cell>
          <cell r="E878">
            <v>6.7475483115543697E-4</v>
          </cell>
          <cell r="F878">
            <v>4.2312999079349911E-3</v>
          </cell>
          <cell r="G878">
            <v>1.0796762232587746E-2</v>
          </cell>
          <cell r="H878">
            <v>1.292369112954749E-2</v>
          </cell>
          <cell r="I878">
            <v>1.3667158130976558E-2</v>
          </cell>
          <cell r="J878">
            <v>1.3661885412804572E-2</v>
          </cell>
          <cell r="K878">
            <v>1.4231368289489068E-2</v>
          </cell>
          <cell r="L878">
            <v>1.3570963965134826E-2</v>
          </cell>
          <cell r="M878">
            <v>0.14157842737324886</v>
          </cell>
          <cell r="N878">
            <v>0.14149791623647237</v>
          </cell>
          <cell r="O878">
            <v>0.14233642885455694</v>
          </cell>
        </row>
        <row r="879">
          <cell r="A879" t="str">
            <v>RHSA-WHLFOBR</v>
          </cell>
          <cell r="B879" t="str">
            <v>VAR_fout</v>
          </cell>
          <cell r="C879" t="str">
            <v>CO2_R</v>
          </cell>
          <cell r="D879">
            <v>726.71258407088601</v>
          </cell>
          <cell r="E879">
            <v>609.27889662803796</v>
          </cell>
          <cell r="F879">
            <v>123.05706433306101</v>
          </cell>
          <cell r="G879">
            <v>195.78256222630199</v>
          </cell>
          <cell r="H879">
            <v>55.371045064891597</v>
          </cell>
          <cell r="I879">
            <v>1.12983117004769</v>
          </cell>
          <cell r="J879">
            <v>1.1466334020268201</v>
          </cell>
          <cell r="K879">
            <v>1.07853440814546</v>
          </cell>
          <cell r="L879">
            <v>1.4613129446380899</v>
          </cell>
          <cell r="M879">
            <v>2.0056229019086902</v>
          </cell>
          <cell r="N879">
            <v>1.6260901781357699</v>
          </cell>
          <cell r="O879">
            <v>4.1048457649681902</v>
          </cell>
        </row>
        <row r="880">
          <cell r="A880" t="str">
            <v>RHSA-WHLFOBR</v>
          </cell>
          <cell r="B880" t="str">
            <v>VAR_fout</v>
          </cell>
          <cell r="C880" t="str">
            <v>RHSA-WHLFO</v>
          </cell>
          <cell r="D880">
            <v>6.9844606112647298</v>
          </cell>
          <cell r="E880">
            <v>5.9074700798116444</v>
          </cell>
          <cell r="F880">
            <v>1.2087949416479731</v>
          </cell>
          <cell r="G880">
            <v>1.9646881951135542</v>
          </cell>
          <cell r="H880">
            <v>0.56152087338958101</v>
          </cell>
          <cell r="I880">
            <v>1.1577447963090418E-2</v>
          </cell>
          <cell r="J880">
            <v>1.1749621444898314E-2</v>
          </cell>
          <cell r="K880">
            <v>1.1051806958184331E-2</v>
          </cell>
          <cell r="L880">
            <v>1.4974161647198857E-2</v>
          </cell>
          <cell r="M880">
            <v>2.0551738521650289E-2</v>
          </cell>
          <cell r="N880">
            <v>1.6662643870822471E-2</v>
          </cell>
          <cell r="O880">
            <v>4.2062601475604047E-2</v>
          </cell>
        </row>
        <row r="881">
          <cell r="A881" t="str">
            <v>RHSA-WHLFOBR</v>
          </cell>
          <cell r="B881" t="str">
            <v>VAR_fin</v>
          </cell>
          <cell r="C881" t="str">
            <v>RLFO</v>
          </cell>
          <cell r="D881">
            <v>9.8604149806090344</v>
          </cell>
          <cell r="E881">
            <v>8.2670135227684884</v>
          </cell>
          <cell r="F881">
            <v>1.6697023654418051</v>
          </cell>
          <cell r="G881">
            <v>2.6564798131112846</v>
          </cell>
          <cell r="H881">
            <v>0.75130318948292463</v>
          </cell>
          <cell r="I881">
            <v>1.5330137992505925E-2</v>
          </cell>
          <cell r="J881">
            <v>1.555811943048604E-2</v>
          </cell>
          <cell r="K881">
            <v>1.4634116799802701E-2</v>
          </cell>
          <cell r="L881">
            <v>1.9827855422497806E-2</v>
          </cell>
          <cell r="M881">
            <v>2.7213336525219688E-2</v>
          </cell>
          <cell r="N881">
            <v>2.2063638780675233E-2</v>
          </cell>
          <cell r="O881">
            <v>5.5696686091834299E-2</v>
          </cell>
        </row>
        <row r="882">
          <cell r="A882" t="str">
            <v>RHSA-WHLFOBR</v>
          </cell>
          <cell r="B882" t="str">
            <v>VAR_ncap</v>
          </cell>
          <cell r="C882" t="str">
            <v>-</v>
          </cell>
          <cell r="E882">
            <v>4.33520132553036E-7</v>
          </cell>
          <cell r="F882">
            <v>2.2769493074053101E-7</v>
          </cell>
          <cell r="G882">
            <v>3.8452915871718198E-7</v>
          </cell>
          <cell r="H882">
            <v>3.0789469842578301E-6</v>
          </cell>
          <cell r="I882">
            <v>8.5188866360185096E-4</v>
          </cell>
          <cell r="J882">
            <v>2.7253724692013801E-5</v>
          </cell>
          <cell r="L882">
            <v>9.3937336468335705E-4</v>
          </cell>
          <cell r="M882">
            <v>5.9044438173063796E-4</v>
          </cell>
          <cell r="N882">
            <v>2.2801578122025601E-5</v>
          </cell>
          <cell r="O882">
            <v>2.49647778253172E-3</v>
          </cell>
        </row>
        <row r="883">
          <cell r="A883" t="str">
            <v>RHSA-WHLFOBR</v>
          </cell>
          <cell r="B883" t="str">
            <v>VAR_cap</v>
          </cell>
          <cell r="C883" t="str">
            <v>-</v>
          </cell>
          <cell r="D883">
            <v>0.47738433216181703</v>
          </cell>
          <cell r="E883">
            <v>0.47737914906765516</v>
          </cell>
          <cell r="F883">
            <v>0.17445103841921833</v>
          </cell>
          <cell r="G883">
            <v>0.17441491898233102</v>
          </cell>
          <cell r="H883">
            <v>4.5232357205572796E-2</v>
          </cell>
          <cell r="I883">
            <v>8.542912267465474E-4</v>
          </cell>
          <cell r="J883">
            <v>8.8034238034675647E-4</v>
          </cell>
          <cell r="K883">
            <v>8.7764654553514347E-4</v>
          </cell>
          <cell r="L883">
            <v>1.0924270733377293E-3</v>
          </cell>
          <cell r="M883">
            <v>1.5291512325852127E-3</v>
          </cell>
          <cell r="N883">
            <v>1.2528538116348897E-3</v>
          </cell>
          <cell r="O883">
            <v>3.1077427951958976E-3</v>
          </cell>
        </row>
        <row r="884">
          <cell r="A884" t="str">
            <v>D-IWST</v>
          </cell>
          <cell r="B884" t="str">
            <v>VAR_fout</v>
          </cell>
          <cell r="C884" t="str">
            <v>CO2</v>
          </cell>
          <cell r="D884">
            <v>1068.1289816155499</v>
          </cell>
          <cell r="E884">
            <v>1094.4818606138899</v>
          </cell>
          <cell r="F884">
            <v>1024.6413538613001</v>
          </cell>
          <cell r="G884">
            <v>1013.19808069816</v>
          </cell>
          <cell r="H884">
            <v>1001.7550005376</v>
          </cell>
          <cell r="I884">
            <v>996.69841093184095</v>
          </cell>
          <cell r="J884">
            <v>991.64188767585097</v>
          </cell>
          <cell r="K884">
            <v>986.58565715196801</v>
          </cell>
          <cell r="L884">
            <v>986.585420842085</v>
          </cell>
          <cell r="M884">
            <v>986.58572391584505</v>
          </cell>
          <cell r="N884">
            <v>986.58551638599204</v>
          </cell>
          <cell r="O884">
            <v>986.58597424423203</v>
          </cell>
        </row>
        <row r="885">
          <cell r="A885" t="str">
            <v>D-IWST</v>
          </cell>
          <cell r="B885" t="str">
            <v>VAR_fout</v>
          </cell>
          <cell r="C885" t="str">
            <v>IWST</v>
          </cell>
          <cell r="D885">
            <v>11.510010577753807</v>
          </cell>
          <cell r="E885">
            <v>11.793985566960027</v>
          </cell>
          <cell r="F885">
            <v>11.041393899367465</v>
          </cell>
          <cell r="G885">
            <v>10.918082766143934</v>
          </cell>
          <cell r="H885">
            <v>10.794773712689624</v>
          </cell>
          <cell r="I885">
            <v>10.740284600558637</v>
          </cell>
          <cell r="J885">
            <v>10.685796203403571</v>
          </cell>
          <cell r="K885">
            <v>10.631310960689316</v>
          </cell>
          <cell r="L885">
            <v>10.631308414246593</v>
          </cell>
          <cell r="M885">
            <v>10.631311680127629</v>
          </cell>
          <cell r="N885">
            <v>10.631309443814573</v>
          </cell>
          <cell r="O885">
            <v>10.63131437763181</v>
          </cell>
        </row>
        <row r="886">
          <cell r="A886" t="str">
            <v>D-IWST</v>
          </cell>
          <cell r="B886" t="str">
            <v>VAR_fin</v>
          </cell>
          <cell r="C886" t="str">
            <v>WSTNREN</v>
          </cell>
          <cell r="D886">
            <v>11.510010577753807</v>
          </cell>
          <cell r="E886">
            <v>11.793985566960027</v>
          </cell>
          <cell r="F886">
            <v>11.041393899367465</v>
          </cell>
          <cell r="G886">
            <v>10.918082766143934</v>
          </cell>
          <cell r="H886">
            <v>10.794773712689624</v>
          </cell>
          <cell r="I886">
            <v>10.740284600558637</v>
          </cell>
          <cell r="J886">
            <v>10.685796203403571</v>
          </cell>
          <cell r="K886">
            <v>10.631310960689316</v>
          </cell>
          <cell r="L886">
            <v>10.631308414246593</v>
          </cell>
          <cell r="M886">
            <v>10.631311680127629</v>
          </cell>
          <cell r="N886">
            <v>10.631309443814573</v>
          </cell>
          <cell r="O886">
            <v>10.63131437763181</v>
          </cell>
        </row>
        <row r="887">
          <cell r="A887" t="str">
            <v>RHES-SHLFOBR</v>
          </cell>
          <cell r="B887" t="str">
            <v>VAR_fout</v>
          </cell>
          <cell r="C887" t="str">
            <v>CO2_R</v>
          </cell>
          <cell r="D887">
            <v>1783.6632082813201</v>
          </cell>
          <cell r="E887">
            <v>1640.96917373377</v>
          </cell>
          <cell r="F887">
            <v>1692.2025692273501</v>
          </cell>
          <cell r="G887">
            <v>1596.3780112145701</v>
          </cell>
          <cell r="H887">
            <v>1313.5014452360101</v>
          </cell>
          <cell r="I887">
            <v>1284.22799233564</v>
          </cell>
          <cell r="J887">
            <v>1248.18758700391</v>
          </cell>
          <cell r="K887">
            <v>956.30048008313895</v>
          </cell>
          <cell r="L887">
            <v>854.86592345966403</v>
          </cell>
          <cell r="M887">
            <v>719.05102421389995</v>
          </cell>
          <cell r="N887">
            <v>359.30351963318498</v>
          </cell>
          <cell r="O887">
            <v>84.578142542180203</v>
          </cell>
        </row>
        <row r="888">
          <cell r="A888" t="str">
            <v>RHES-SHLFOBR</v>
          </cell>
          <cell r="B888" t="str">
            <v>VAR_fout</v>
          </cell>
          <cell r="C888" t="str">
            <v>RHES-SHLFO</v>
          </cell>
          <cell r="D888">
            <v>21.680664279765097</v>
          </cell>
          <cell r="E888">
            <v>19.946199251060623</v>
          </cell>
          <cell r="F888">
            <v>20.568948009038987</v>
          </cell>
          <cell r="G888">
            <v>19.404187721117907</v>
          </cell>
          <cell r="H888">
            <v>15.96578531918488</v>
          </cell>
          <cell r="I888">
            <v>15.609962593405818</v>
          </cell>
          <cell r="J888">
            <v>15.171886657951225</v>
          </cell>
          <cell r="K888">
            <v>11.623959928645125</v>
          </cell>
          <cell r="L888">
            <v>10.3910093591038</v>
          </cell>
          <cell r="M888">
            <v>8.7401611378329207</v>
          </cell>
          <cell r="N888">
            <v>4.3673822207787625</v>
          </cell>
          <cell r="O888">
            <v>1.0280586073365428</v>
          </cell>
        </row>
        <row r="889">
          <cell r="A889" t="str">
            <v>RHES-SHLFOBR</v>
          </cell>
          <cell r="B889" t="str">
            <v>VAR_fin</v>
          </cell>
          <cell r="C889" t="str">
            <v>RLFO</v>
          </cell>
          <cell r="D889">
            <v>24.201671754156344</v>
          </cell>
          <cell r="E889">
            <v>22.265524745369984</v>
          </cell>
          <cell r="F889">
            <v>22.960686149624898</v>
          </cell>
          <cell r="G889">
            <v>21.66048861892228</v>
          </cell>
          <cell r="H889">
            <v>17.822271984206367</v>
          </cell>
          <cell r="I889">
            <v>17.425074522871608</v>
          </cell>
          <cell r="J889">
            <v>16.936059525154846</v>
          </cell>
          <cell r="K889">
            <v>12.975583176161999</v>
          </cell>
          <cell r="L889">
            <v>11.599266261325166</v>
          </cell>
          <cell r="M889">
            <v>9.7564589445576804</v>
          </cell>
          <cell r="N889">
            <v>4.8752173627297788</v>
          </cell>
          <cell r="O889">
            <v>1.1476003058640458</v>
          </cell>
        </row>
        <row r="890">
          <cell r="A890" t="str">
            <v>RHES-SHLFOBR</v>
          </cell>
          <cell r="B890" t="str">
            <v>VAR_ncap</v>
          </cell>
          <cell r="C890" t="str">
            <v>-</v>
          </cell>
          <cell r="E890">
            <v>2.7573409421051302E-7</v>
          </cell>
          <cell r="F890">
            <v>1.83421567678591E-7</v>
          </cell>
          <cell r="G890">
            <v>4.8162744689502605E-7</v>
          </cell>
          <cell r="H890">
            <v>0.83791706212815698</v>
          </cell>
          <cell r="I890">
            <v>0.42475832133579799</v>
          </cell>
          <cell r="J890">
            <v>2.2036302707362401E-6</v>
          </cell>
          <cell r="K890">
            <v>0.51479220867511799</v>
          </cell>
          <cell r="L890">
            <v>0.26092661084154201</v>
          </cell>
          <cell r="M890">
            <v>3.8123987305771E-6</v>
          </cell>
          <cell r="N890">
            <v>8.4128167812645899E-2</v>
          </cell>
          <cell r="O890">
            <v>5.5033587414274296E-6</v>
          </cell>
        </row>
        <row r="891">
          <cell r="A891" t="str">
            <v>RHES-SHLFOBR</v>
          </cell>
          <cell r="B891" t="str">
            <v>VAR_cap</v>
          </cell>
          <cell r="C891" t="str">
            <v>-</v>
          </cell>
          <cell r="D891">
            <v>1.7515307393373001</v>
          </cell>
          <cell r="E891">
            <v>1.7515288349020433</v>
          </cell>
          <cell r="F891">
            <v>1.7515259400204308</v>
          </cell>
          <cell r="G891">
            <v>1.7515225297805999</v>
          </cell>
          <cell r="H891">
            <v>1.2921471713111186</v>
          </cell>
          <cell r="I891">
            <v>1.262675150283763</v>
          </cell>
          <cell r="J891">
            <v>1.2625319506057122</v>
          </cell>
          <cell r="K891">
            <v>0.93955113613633368</v>
          </cell>
          <cell r="L891">
            <v>0.84098537225550174</v>
          </cell>
          <cell r="M891">
            <v>0.77571654109586774</v>
          </cell>
          <cell r="N891">
            <v>0.35351979026440089</v>
          </cell>
          <cell r="O891">
            <v>8.4135314281159057E-2</v>
          </cell>
        </row>
        <row r="892">
          <cell r="A892" t="str">
            <v>ITOT-SWHSTG</v>
          </cell>
          <cell r="B892" t="str">
            <v>VAR_fout</v>
          </cell>
          <cell r="C892" t="str">
            <v>ITOT-SWH</v>
          </cell>
          <cell r="D892">
            <v>1.2738167457677174E-5</v>
          </cell>
          <cell r="E892">
            <v>3.6678995039872371E-4</v>
          </cell>
          <cell r="F892">
            <v>7.1343700331343348E-3</v>
          </cell>
          <cell r="G892">
            <v>4.3025294647091568E-3</v>
          </cell>
          <cell r="H892">
            <v>8.3422942388362304E-3</v>
          </cell>
          <cell r="I892">
            <v>1.0685470697876356E-2</v>
          </cell>
          <cell r="J892">
            <v>1.980745893996794E-2</v>
          </cell>
          <cell r="K892">
            <v>0.15208136570900929</v>
          </cell>
          <cell r="L892">
            <v>0.25117793581830766</v>
          </cell>
          <cell r="M892">
            <v>0.37625071385922043</v>
          </cell>
          <cell r="N892">
            <v>0.26696624988884282</v>
          </cell>
          <cell r="O892">
            <v>0.45401047559487862</v>
          </cell>
        </row>
        <row r="893">
          <cell r="A893" t="str">
            <v>ITOT-SWHSTG</v>
          </cell>
          <cell r="B893" t="str">
            <v>VAR_fout</v>
          </cell>
          <cell r="C893" t="str">
            <v>AUX_ITOT-STG_OUT</v>
          </cell>
          <cell r="D893">
            <v>1.2738167457677154E-5</v>
          </cell>
          <cell r="E893">
            <v>3.6649039247894428E-4</v>
          </cell>
          <cell r="F893">
            <v>7.1252700713573787E-3</v>
          </cell>
          <cell r="G893">
            <v>4.3025294647091612E-3</v>
          </cell>
          <cell r="H893">
            <v>8.3330250230153162E-3</v>
          </cell>
          <cell r="I893">
            <v>1.0685470697876372E-2</v>
          </cell>
          <cell r="J893">
            <v>1.9788115718346905E-2</v>
          </cell>
          <cell r="K893">
            <v>0.15208136570900929</v>
          </cell>
          <cell r="L893">
            <v>0.25117793581830766</v>
          </cell>
          <cell r="M893">
            <v>0.37625071385922054</v>
          </cell>
          <cell r="N893">
            <v>0.26696624988884288</v>
          </cell>
          <cell r="O893">
            <v>0.45401047559487862</v>
          </cell>
        </row>
        <row r="894">
          <cell r="A894" t="str">
            <v>ITOT-SWHSTG</v>
          </cell>
          <cell r="B894" t="str">
            <v>VAR_fin</v>
          </cell>
          <cell r="C894" t="str">
            <v>AUX_ITOT-STG_IN</v>
          </cell>
          <cell r="D894">
            <v>1.5727736820833521E-5</v>
          </cell>
          <cell r="E894">
            <v>4.4621645823576919E-4</v>
          </cell>
          <cell r="F894">
            <v>8.4932976570584236E-3</v>
          </cell>
          <cell r="G894">
            <v>4.9454361630661961E-3</v>
          </cell>
          <cell r="H894">
            <v>9.269215815050082E-3</v>
          </cell>
          <cell r="I894">
            <v>1.1489753436628189E-2</v>
          </cell>
          <cell r="J894">
            <v>2.0632769732433626E-2</v>
          </cell>
          <cell r="K894">
            <v>0.15361754116144491</v>
          </cell>
          <cell r="L894">
            <v>0.25371508680533017</v>
          </cell>
          <cell r="M894">
            <v>0.38005122617263637</v>
          </cell>
          <cell r="N894">
            <v>0.26966287866752414</v>
          </cell>
          <cell r="O894">
            <v>0.45859643992340743</v>
          </cell>
        </row>
        <row r="895">
          <cell r="A895" t="str">
            <v>ITOT-SWHSTG</v>
          </cell>
          <cell r="B895" t="str">
            <v>VAR_fin</v>
          </cell>
          <cell r="C895" t="str">
            <v>ITOT-SWH</v>
          </cell>
          <cell r="D895">
            <v>1.5727736820833521E-5</v>
          </cell>
          <cell r="E895">
            <v>4.4621645823576919E-4</v>
          </cell>
          <cell r="F895">
            <v>8.4932976570584236E-3</v>
          </cell>
          <cell r="G895">
            <v>4.9454361630661961E-3</v>
          </cell>
          <cell r="H895">
            <v>9.269215815050082E-3</v>
          </cell>
          <cell r="I895">
            <v>1.1489753436628189E-2</v>
          </cell>
          <cell r="J895">
            <v>2.0632769732433626E-2</v>
          </cell>
          <cell r="K895">
            <v>0.15361754116144491</v>
          </cell>
          <cell r="L895">
            <v>0.25371508680533017</v>
          </cell>
          <cell r="M895">
            <v>0.38005122617263637</v>
          </cell>
          <cell r="N895">
            <v>0.26966287866752414</v>
          </cell>
          <cell r="O895">
            <v>0.45859643992340743</v>
          </cell>
        </row>
        <row r="896">
          <cell r="A896" t="str">
            <v>ITOT-SWHSTG</v>
          </cell>
          <cell r="B896" t="str">
            <v>VAR_ncap</v>
          </cell>
          <cell r="C896" t="str">
            <v>-</v>
          </cell>
          <cell r="D896">
            <v>1.73512169786345E-3</v>
          </cell>
          <cell r="E896">
            <v>1.0444607930419699E-5</v>
          </cell>
          <cell r="F896">
            <v>1.14952511435225E-5</v>
          </cell>
          <cell r="G896">
            <v>7.0211217766329901E-6</v>
          </cell>
          <cell r="H896">
            <v>2.4978518036282301E-3</v>
          </cell>
          <cell r="I896">
            <v>7.9193695949657597E-4</v>
          </cell>
          <cell r="J896">
            <v>6.7920174763725098E-4</v>
          </cell>
          <cell r="K896">
            <v>2.2041103296856799E-2</v>
          </cell>
          <cell r="L896">
            <v>3.3237159246330701E-2</v>
          </cell>
          <cell r="M896">
            <v>1.15823533317148E-2</v>
          </cell>
          <cell r="N896">
            <v>1.26256236128352E-2</v>
          </cell>
          <cell r="O896">
            <v>5.4429850685518102E-2</v>
          </cell>
        </row>
        <row r="897">
          <cell r="A897" t="str">
            <v>ITOT-SWHSTG</v>
          </cell>
          <cell r="B897" t="str">
            <v>VAR_cap</v>
          </cell>
          <cell r="C897" t="str">
            <v>-</v>
          </cell>
          <cell r="D897">
            <v>1.73512169786345E-3</v>
          </cell>
          <cell r="E897">
            <v>1.7437476641518508E-3</v>
          </cell>
          <cell r="F897">
            <v>1.7536133192642023E-3</v>
          </cell>
          <cell r="G897">
            <v>1.7544842898613918E-3</v>
          </cell>
          <cell r="H897">
            <v>2.9532462745770522E-3</v>
          </cell>
          <cell r="I897">
            <v>3.2887341261542708E-3</v>
          </cell>
          <cell r="J897">
            <v>3.9577053888524222E-3</v>
          </cell>
          <cell r="K897">
            <v>2.3469640869079385E-2</v>
          </cell>
          <cell r="L897">
            <v>5.5902487117656066E-2</v>
          </cell>
          <cell r="M897">
            <v>6.6768670437023434E-2</v>
          </cell>
          <cell r="N897">
            <v>5.0681572645661054E-2</v>
          </cell>
          <cell r="O897">
            <v>7.856489213664361E-2</v>
          </cell>
        </row>
        <row r="898">
          <cell r="A898" t="str">
            <v>SCOM-SHLFOBR</v>
          </cell>
          <cell r="B898" t="str">
            <v>VAR_fout</v>
          </cell>
          <cell r="C898" t="str">
            <v>CO2_S</v>
          </cell>
          <cell r="D898">
            <v>2229.9140280782099</v>
          </cell>
          <cell r="E898">
            <v>1976.6059742759201</v>
          </cell>
          <cell r="F898">
            <v>1863.3961749472401</v>
          </cell>
          <cell r="G898">
            <v>1562.36439287034</v>
          </cell>
          <cell r="H898">
            <v>1248.5302304184499</v>
          </cell>
          <cell r="I898">
            <v>1026.80730268611</v>
          </cell>
          <cell r="J898">
            <v>951.61465519116905</v>
          </cell>
          <cell r="K898">
            <v>981.67060163896303</v>
          </cell>
          <cell r="L898">
            <v>668.87156722505699</v>
          </cell>
          <cell r="M898">
            <v>548.48326529917404</v>
          </cell>
          <cell r="N898">
            <v>318.90220227624098</v>
          </cell>
          <cell r="O898">
            <v>166.27201422216501</v>
          </cell>
        </row>
        <row r="899">
          <cell r="A899" t="str">
            <v>SCOM-SHLFOBR</v>
          </cell>
          <cell r="B899" t="str">
            <v>VAR_fout</v>
          </cell>
          <cell r="C899" t="str">
            <v>SCOM-SHLFO</v>
          </cell>
          <cell r="D899">
            <v>24.84307072279644</v>
          </cell>
          <cell r="E899">
            <v>22.06461726283543</v>
          </cell>
          <cell r="F899">
            <v>20.862532402925407</v>
          </cell>
          <cell r="G899">
            <v>17.578357255516824</v>
          </cell>
          <cell r="H899">
            <v>14.117606678336438</v>
          </cell>
          <cell r="I899">
            <v>11.668264803251207</v>
          </cell>
          <cell r="J899">
            <v>10.813802899899635</v>
          </cell>
          <cell r="K899">
            <v>11.155347745897284</v>
          </cell>
          <cell r="L899">
            <v>7.6008132639210961</v>
          </cell>
          <cell r="M899">
            <v>6.2327643783997049</v>
          </cell>
          <cell r="N899">
            <v>3.6238886622300051</v>
          </cell>
          <cell r="O899">
            <v>1.8894547070700578</v>
          </cell>
        </row>
        <row r="900">
          <cell r="A900" t="str">
            <v>SCOM-SHLFOBR</v>
          </cell>
          <cell r="B900" t="str">
            <v>VAR_fin</v>
          </cell>
          <cell r="C900" t="str">
            <v>SLFO</v>
          </cell>
          <cell r="D900">
            <v>30.256635387764018</v>
          </cell>
          <cell r="E900">
            <v>26.819619732373347</v>
          </cell>
          <cell r="F900">
            <v>25.283530189243411</v>
          </cell>
          <cell r="G900">
            <v>21.198974123071086</v>
          </cell>
          <cell r="H900">
            <v>16.94070868953122</v>
          </cell>
          <cell r="I900">
            <v>13.932256481493971</v>
          </cell>
          <cell r="J900">
            <v>12.912003462566728</v>
          </cell>
          <cell r="K900">
            <v>13.319818204056485</v>
          </cell>
          <cell r="L900">
            <v>9.07559792706998</v>
          </cell>
          <cell r="M900">
            <v>7.4421067204772697</v>
          </cell>
          <cell r="N900">
            <v>4.3270312384835918</v>
          </cell>
          <cell r="O900">
            <v>2.2560653218746998</v>
          </cell>
        </row>
        <row r="901">
          <cell r="A901" t="str">
            <v>SCOM-SHLFOBR</v>
          </cell>
          <cell r="B901" t="str">
            <v>VAR_ncap</v>
          </cell>
          <cell r="C901" t="str">
            <v>-</v>
          </cell>
          <cell r="D901">
            <v>2.77015565576367E-6</v>
          </cell>
          <cell r="E901">
            <v>2.2694196693079002E-6</v>
          </cell>
          <cell r="F901">
            <v>2.2328435887388501E-6</v>
          </cell>
          <cell r="G901">
            <v>2.7055295643300801E-6</v>
          </cell>
          <cell r="H901">
            <v>0.59640518568747602</v>
          </cell>
          <cell r="I901">
            <v>0.316890904784695</v>
          </cell>
          <cell r="J901">
            <v>7.5736307043800198E-6</v>
          </cell>
          <cell r="K901">
            <v>0.54793467225818304</v>
          </cell>
          <cell r="L901">
            <v>1.31064382356421E-5</v>
          </cell>
          <cell r="M901">
            <v>1.5310993043844299E-5</v>
          </cell>
          <cell r="N901">
            <v>0.185259845666431</v>
          </cell>
          <cell r="O901">
            <v>6.7733348838926505E-5</v>
          </cell>
        </row>
        <row r="902">
          <cell r="A902" t="str">
            <v>SCOM-SHLFOBR</v>
          </cell>
          <cell r="B902" t="str">
            <v>VAR_cap</v>
          </cell>
          <cell r="C902" t="str">
            <v>-</v>
          </cell>
          <cell r="D902">
            <v>1.9285764273807757</v>
          </cell>
          <cell r="E902">
            <v>1.9285603040705868</v>
          </cell>
          <cell r="F902">
            <v>1.9285528679683672</v>
          </cell>
          <cell r="G902">
            <v>1.9285329863031211</v>
          </cell>
          <cell r="H902">
            <v>1.0965409336971137</v>
          </cell>
          <cell r="I902">
            <v>0.91329587761205722</v>
          </cell>
          <cell r="J902">
            <v>0.91251944522265227</v>
          </cell>
          <cell r="K902">
            <v>0.86482635469386182</v>
          </cell>
          <cell r="L902">
            <v>0.59663526131239353</v>
          </cell>
          <cell r="M902">
            <v>0.54794743525896894</v>
          </cell>
          <cell r="N902">
            <v>0.28232204355980661</v>
          </cell>
          <cell r="O902">
            <v>0.18533271193619857</v>
          </cell>
        </row>
        <row r="903">
          <cell r="A903" t="str">
            <v>RHNM-SHPLTBR</v>
          </cell>
          <cell r="B903" t="str">
            <v>VAR_fout</v>
          </cell>
          <cell r="C903" t="str">
            <v>RHNM-SHPLT</v>
          </cell>
          <cell r="E903">
            <v>7.3539510346386103E-2</v>
          </cell>
          <cell r="F903">
            <v>7.4211007388012992E-2</v>
          </cell>
          <cell r="G903">
            <v>0.20227101651070664</v>
          </cell>
          <cell r="H903">
            <v>0.3170196858964327</v>
          </cell>
          <cell r="I903">
            <v>0.40270880574991808</v>
          </cell>
          <cell r="J903">
            <v>0.47102082161691206</v>
          </cell>
          <cell r="K903">
            <v>0.52383284606907032</v>
          </cell>
          <cell r="L903">
            <v>0.56614079212748381</v>
          </cell>
          <cell r="M903">
            <v>0.60375793963624946</v>
          </cell>
          <cell r="N903">
            <v>0.60376363207794514</v>
          </cell>
          <cell r="O903">
            <v>0.60379669683738357</v>
          </cell>
        </row>
        <row r="904">
          <cell r="A904" t="str">
            <v>RHNM-SHPLTBR</v>
          </cell>
          <cell r="B904" t="str">
            <v>VAR_fin</v>
          </cell>
          <cell r="C904" t="str">
            <v>RPLT</v>
          </cell>
          <cell r="E904">
            <v>8.1710567051540214E-2</v>
          </cell>
          <cell r="F904">
            <v>8.2456674875569916E-2</v>
          </cell>
          <cell r="G904">
            <v>0.22474557390078509</v>
          </cell>
          <cell r="H904">
            <v>0.35224409544048085</v>
          </cell>
          <cell r="I904">
            <v>0.44745422861102008</v>
          </cell>
          <cell r="J904">
            <v>0.52335646846323536</v>
          </cell>
          <cell r="K904">
            <v>0.58203649563230031</v>
          </cell>
          <cell r="L904">
            <v>0.6290453245860933</v>
          </cell>
          <cell r="M904">
            <v>0.67084215515138856</v>
          </cell>
          <cell r="N904">
            <v>0.67084848008660547</v>
          </cell>
          <cell r="O904">
            <v>0.6708852187082045</v>
          </cell>
        </row>
        <row r="905">
          <cell r="A905" t="str">
            <v>RHNM-SHPLTBR</v>
          </cell>
          <cell r="B905" t="str">
            <v>VAR_fin</v>
          </cell>
          <cell r="C905" t="str">
            <v>RHNMPLTBRC</v>
          </cell>
          <cell r="E905">
            <v>7.3539510346386103E-2</v>
          </cell>
          <cell r="F905">
            <v>7.4211007388012992E-2</v>
          </cell>
          <cell r="G905">
            <v>0.20227101651070664</v>
          </cell>
          <cell r="H905">
            <v>0.3170196858964327</v>
          </cell>
          <cell r="I905">
            <v>0.40270880574991808</v>
          </cell>
          <cell r="J905">
            <v>0.47102082161691206</v>
          </cell>
          <cell r="K905">
            <v>0.52383284606907032</v>
          </cell>
          <cell r="L905">
            <v>0.56614079212748381</v>
          </cell>
          <cell r="M905">
            <v>0.60375793963624946</v>
          </cell>
          <cell r="N905">
            <v>0.60376363207794514</v>
          </cell>
          <cell r="O905">
            <v>0.60379669683738357</v>
          </cell>
        </row>
        <row r="906">
          <cell r="A906" t="str">
            <v>RHNM-SHPLTBR</v>
          </cell>
          <cell r="B906" t="str">
            <v>VAR_ncap</v>
          </cell>
          <cell r="C906" t="str">
            <v>-</v>
          </cell>
          <cell r="E906">
            <v>5.8438909937136903E-3</v>
          </cell>
          <cell r="F906">
            <v>6.9421442905394202E-5</v>
          </cell>
          <cell r="G906">
            <v>1.09036221066506E-2</v>
          </cell>
          <cell r="H906">
            <v>1.08432976662721E-2</v>
          </cell>
          <cell r="I906">
            <v>1.1661643985115299E-2</v>
          </cell>
          <cell r="J906">
            <v>1.4131513352191E-2</v>
          </cell>
          <cell r="K906">
            <v>1.50427184403436E-2</v>
          </cell>
          <cell r="L906">
            <v>1.4940277145645E-2</v>
          </cell>
          <cell r="M906">
            <v>1.7057582507505799E-2</v>
          </cell>
          <cell r="N906">
            <v>1.7060677418484001E-2</v>
          </cell>
          <cell r="O906">
            <v>1.3233966597309599E-2</v>
          </cell>
        </row>
        <row r="907">
          <cell r="A907" t="str">
            <v>RHNM-SHPLTBR</v>
          </cell>
          <cell r="B907" t="str">
            <v>VAR_cap</v>
          </cell>
          <cell r="C907" t="str">
            <v>-</v>
          </cell>
          <cell r="E907">
            <v>5.8438909937136903E-3</v>
          </cell>
          <cell r="F907">
            <v>5.9129585550797099E-3</v>
          </cell>
          <cell r="G907">
            <v>1.6815328023928443E-2</v>
          </cell>
          <cell r="H907">
            <v>2.4808093014351908E-2</v>
          </cell>
          <cell r="I907">
            <v>3.1347289951981223E-2</v>
          </cell>
          <cell r="J907">
            <v>3.6635569680264372E-2</v>
          </cell>
          <cell r="K907">
            <v>4.0834319079099263E-2</v>
          </cell>
          <cell r="L907">
            <v>4.4032465833454895E-2</v>
          </cell>
          <cell r="M907">
            <v>4.7038986793788255E-2</v>
          </cell>
          <cell r="N907">
            <v>4.6984413824257436E-2</v>
          </cell>
          <cell r="O907">
            <v>4.7350633530872939E-2</v>
          </cell>
        </row>
        <row r="908">
          <cell r="A908" t="str">
            <v>D-RHES_NKEV_GAS_ELC_CHP</v>
          </cell>
          <cell r="B908" t="str">
            <v>VAR_fout</v>
          </cell>
          <cell r="C908" t="str">
            <v>RHES_ELC</v>
          </cell>
          <cell r="D908">
            <v>8.5183247351771733E-3</v>
          </cell>
          <cell r="E908">
            <v>1.7714720970667703E-3</v>
          </cell>
          <cell r="F908">
            <v>6.3813426025704448E-3</v>
          </cell>
          <cell r="G908">
            <v>5.5268047247617738E-3</v>
          </cell>
          <cell r="H908">
            <v>1.0123586120381535E-2</v>
          </cell>
          <cell r="I908">
            <v>1.1612313834197037E-2</v>
          </cell>
          <cell r="J908">
            <v>1.1375133154930217E-2</v>
          </cell>
          <cell r="K908">
            <v>1.2739653756158539E-2</v>
          </cell>
          <cell r="L908">
            <v>1.1311766959996736E-2</v>
          </cell>
          <cell r="M908">
            <v>1.2013303554018992E-2</v>
          </cell>
          <cell r="N908">
            <v>7.1786459975252973E-2</v>
          </cell>
          <cell r="O908">
            <v>7.4992080382823206E-2</v>
          </cell>
        </row>
        <row r="909">
          <cell r="A909" t="str">
            <v>D-RHES_NKEV_GAS_ELC_CHP</v>
          </cell>
          <cell r="B909" t="str">
            <v>VAR_fout</v>
          </cell>
          <cell r="C909" t="str">
            <v>ELC5</v>
          </cell>
          <cell r="D909">
            <v>8.4387664442545571E-3</v>
          </cell>
          <cell r="E909">
            <v>1.7692069943693114E-3</v>
          </cell>
          <cell r="F909">
            <v>6.3925883011116298E-3</v>
          </cell>
          <cell r="G909">
            <v>5.538264559830695E-3</v>
          </cell>
          <cell r="H909">
            <v>1.0259415651410397E-2</v>
          </cell>
          <cell r="I909">
            <v>1.1670814282158971E-2</v>
          </cell>
          <cell r="J909">
            <v>1.1474826670446938E-2</v>
          </cell>
          <cell r="K909">
            <v>1.2904001958817822E-2</v>
          </cell>
          <cell r="L909">
            <v>1.1435887600269725E-2</v>
          </cell>
          <cell r="M909">
            <v>1.2151908016955537E-2</v>
          </cell>
          <cell r="N909">
            <v>7.2412111492135528E-2</v>
          </cell>
          <cell r="O909">
            <v>7.5841532732441125E-2</v>
          </cell>
        </row>
        <row r="910">
          <cell r="A910" t="str">
            <v>D-RHES_NKEV_GAS_ELC_CHP</v>
          </cell>
          <cell r="B910" t="str">
            <v>VAR_fin</v>
          </cell>
          <cell r="C910" t="str">
            <v>RHES_NKEV_GAS_ELC_CHP</v>
          </cell>
          <cell r="D910">
            <v>1.6957091179431751E-2</v>
          </cell>
          <cell r="E910">
            <v>3.5406790914360824E-3</v>
          </cell>
          <cell r="F910">
            <v>1.276756655827364E-2</v>
          </cell>
          <cell r="G910">
            <v>1.1065069284592468E-2</v>
          </cell>
          <cell r="H910">
            <v>2.0383001771791941E-2</v>
          </cell>
          <cell r="I910">
            <v>2.3283128116356012E-2</v>
          </cell>
          <cell r="J910">
            <v>2.2849959825377148E-2</v>
          </cell>
          <cell r="K910">
            <v>2.5643655714976361E-2</v>
          </cell>
          <cell r="L910">
            <v>2.2747654560266495E-2</v>
          </cell>
          <cell r="M910">
            <v>2.4165211570974503E-2</v>
          </cell>
          <cell r="N910">
            <v>0.14419857146738846</v>
          </cell>
          <cell r="O910">
            <v>0.1508336131152643</v>
          </cell>
        </row>
        <row r="911">
          <cell r="A911" t="str">
            <v>SCOM-SHSTG-SOL</v>
          </cell>
          <cell r="B911" t="str">
            <v>VAR_fout</v>
          </cell>
          <cell r="C911" t="str">
            <v>SCOM-SHASOL</v>
          </cell>
          <cell r="D911">
            <v>1.2424805629839407E-4</v>
          </cell>
          <cell r="E911">
            <v>1.2782530529660292E-4</v>
          </cell>
          <cell r="F911">
            <v>9.002107989269606E-3</v>
          </cell>
          <cell r="G911">
            <v>5.894681963024586E-3</v>
          </cell>
          <cell r="H911">
            <v>3.2337406714266076E-2</v>
          </cell>
          <cell r="I911">
            <v>3.5291334213419769E-2</v>
          </cell>
          <cell r="J911">
            <v>1.6798077250559471E-2</v>
          </cell>
          <cell r="K911">
            <v>5.6597922790911102E-2</v>
          </cell>
          <cell r="L911">
            <v>5.1510728984702624E-2</v>
          </cell>
          <cell r="M911">
            <v>6.9169242710704931E-2</v>
          </cell>
          <cell r="N911">
            <v>5.9431272633358789E-2</v>
          </cell>
          <cell r="O911">
            <v>9.4225599561054807E-2</v>
          </cell>
        </row>
        <row r="912">
          <cell r="A912" t="str">
            <v>SCOM-SHSTG-SOL</v>
          </cell>
          <cell r="B912" t="str">
            <v>VAR_fin</v>
          </cell>
          <cell r="C912" t="str">
            <v>SCOM-SHASOL</v>
          </cell>
          <cell r="D912">
            <v>1.215302277772768E-4</v>
          </cell>
          <cell r="E912">
            <v>1.20347152594453E-4</v>
          </cell>
          <cell r="F912">
            <v>1.1574632970349507E-2</v>
          </cell>
          <cell r="G912">
            <v>7.3368891870316602E-3</v>
          </cell>
          <cell r="H912">
            <v>3.9173872492719898E-2</v>
          </cell>
          <cell r="I912">
            <v>4.1500299557148679E-2</v>
          </cell>
          <cell r="J912">
            <v>1.9151756775773431E-2</v>
          </cell>
          <cell r="K912">
            <v>6.2838260643430774E-2</v>
          </cell>
          <cell r="L912">
            <v>5.721223548056651E-2</v>
          </cell>
          <cell r="M912">
            <v>7.6802634060490441E-2</v>
          </cell>
          <cell r="N912">
            <v>6.5997673159269118E-2</v>
          </cell>
          <cell r="O912">
            <v>0.10459815843594242</v>
          </cell>
        </row>
        <row r="913">
          <cell r="A913" t="str">
            <v>SCOM-SHSTG-SOL</v>
          </cell>
          <cell r="B913" t="str">
            <v>VAR_ncap</v>
          </cell>
          <cell r="C913" t="str">
            <v>-</v>
          </cell>
          <cell r="D913">
            <v>2.2379731440795501E-2</v>
          </cell>
          <cell r="E913">
            <v>1.04650329303184E-3</v>
          </cell>
          <cell r="F913">
            <v>1.7608208413001898E-5</v>
          </cell>
          <cell r="G913">
            <v>6.6932828880249101E-6</v>
          </cell>
          <cell r="H913">
            <v>1.7145477204554699E-2</v>
          </cell>
          <cell r="I913">
            <v>6.3391511375221997E-3</v>
          </cell>
          <cell r="J913">
            <v>2.2637993571391801E-6</v>
          </cell>
          <cell r="K913">
            <v>1.7148871579096701E-2</v>
          </cell>
          <cell r="L913">
            <v>5.40953953212638E-3</v>
          </cell>
          <cell r="M913">
            <v>4.3317489260113101E-4</v>
          </cell>
          <cell r="N913">
            <v>1.6342093684562999E-2</v>
          </cell>
          <cell r="O913">
            <v>6.1686915972950698E-3</v>
          </cell>
        </row>
        <row r="914">
          <cell r="A914" t="str">
            <v>SCOM-SHSTG-SOL</v>
          </cell>
          <cell r="B914" t="str">
            <v>VAR_cap</v>
          </cell>
          <cell r="C914" t="str">
            <v>-</v>
          </cell>
          <cell r="D914">
            <v>2.2379731440795501E-2</v>
          </cell>
          <cell r="E914">
            <v>2.3426234733827302E-2</v>
          </cell>
          <cell r="F914">
            <v>2.3443842942240299E-2</v>
          </cell>
          <cell r="G914">
            <v>2.34505362251284E-2</v>
          </cell>
          <cell r="H914">
            <v>2.3509784977895899E-2</v>
          </cell>
          <cell r="I914">
            <v>2.3493745918764498E-2</v>
          </cell>
          <cell r="J914">
            <v>2.3486892141433999E-2</v>
          </cell>
          <cell r="K914">
            <v>2.3490286515976101E-2</v>
          </cell>
          <cell r="L914">
            <v>2.3534411390236099E-2</v>
          </cell>
          <cell r="M914">
            <v>2.2991586003824199E-2</v>
          </cell>
          <cell r="N914">
            <v>2.3507351134994799E-2</v>
          </cell>
          <cell r="O914">
            <v>2.29439601744592E-2</v>
          </cell>
        </row>
        <row r="915">
          <cell r="A915" t="str">
            <v>RHNM-SHELCBRA</v>
          </cell>
          <cell r="B915" t="str">
            <v>VAR_fout</v>
          </cell>
          <cell r="C915" t="str">
            <v>RHNM-SHELCB</v>
          </cell>
          <cell r="E915">
            <v>0.1543895730997433</v>
          </cell>
          <cell r="F915">
            <v>0.16796109893508582</v>
          </cell>
          <cell r="G915">
            <v>0.15861436523233824</v>
          </cell>
          <cell r="H915">
            <v>8.3864017649546665E-2</v>
          </cell>
          <cell r="I915">
            <v>7.9299688060301618E-3</v>
          </cell>
          <cell r="J915">
            <v>2.1589856175281582E-2</v>
          </cell>
          <cell r="K915">
            <v>1.2959161096029145E-2</v>
          </cell>
          <cell r="L915">
            <v>7.0844653659667455E-3</v>
          </cell>
          <cell r="M915">
            <v>7.7004308251249376E-2</v>
          </cell>
          <cell r="N915">
            <v>8.2989829860269301E-3</v>
          </cell>
          <cell r="O915">
            <v>9.5866703783068948E-3</v>
          </cell>
        </row>
        <row r="916">
          <cell r="A916" t="str">
            <v>RHNM-SHELCBRA</v>
          </cell>
          <cell r="B916" t="str">
            <v>VAR_fin</v>
          </cell>
          <cell r="C916" t="str">
            <v>RHNM-SHAELCB</v>
          </cell>
          <cell r="E916">
            <v>0.1543895730997433</v>
          </cell>
          <cell r="F916">
            <v>0.16796109893508582</v>
          </cell>
          <cell r="G916">
            <v>0.15861436523233824</v>
          </cell>
          <cell r="H916">
            <v>8.3864017649546665E-2</v>
          </cell>
          <cell r="I916">
            <v>7.9299688060301618E-3</v>
          </cell>
          <cell r="J916">
            <v>2.1589856175281582E-2</v>
          </cell>
          <cell r="K916">
            <v>1.2959161096029145E-2</v>
          </cell>
          <cell r="L916">
            <v>7.0844653659667455E-3</v>
          </cell>
          <cell r="M916">
            <v>7.7004308251249376E-2</v>
          </cell>
          <cell r="N916">
            <v>8.2989829860269301E-3</v>
          </cell>
          <cell r="O916">
            <v>9.5866703783068948E-3</v>
          </cell>
        </row>
        <row r="917">
          <cell r="A917" t="str">
            <v>RHNM-SHELCBRA</v>
          </cell>
          <cell r="B917" t="str">
            <v>VAR_ncap</v>
          </cell>
          <cell r="C917" t="str">
            <v>-</v>
          </cell>
          <cell r="E917">
            <v>1.34249323612959E-2</v>
          </cell>
          <cell r="H917">
            <v>1.13519845787538E-3</v>
          </cell>
          <cell r="J917">
            <v>1.6188465508864E-3</v>
          </cell>
          <cell r="L917">
            <v>5.5042972464098097E-4</v>
          </cell>
          <cell r="M917">
            <v>5.9655115823856204E-3</v>
          </cell>
          <cell r="N917">
            <v>2.23552249490651E-4</v>
          </cell>
          <cell r="O917">
            <v>5.0952811681375504E-4</v>
          </cell>
        </row>
        <row r="918">
          <cell r="A918" t="str">
            <v>RHNM-SHELCBRA</v>
          </cell>
          <cell r="B918" t="str">
            <v>VAR_cap</v>
          </cell>
          <cell r="C918" t="str">
            <v>-</v>
          </cell>
          <cell r="E918">
            <v>1.34249323612959E-2</v>
          </cell>
          <cell r="F918">
            <v>1.3424199767243496E-2</v>
          </cell>
          <cell r="G918">
            <v>1.342041258360243E-2</v>
          </cell>
          <cell r="H918">
            <v>7.9302074345444767E-3</v>
          </cell>
          <cell r="I918">
            <v>1.0563901866061109E-3</v>
          </cell>
          <cell r="J918">
            <v>2.5578671219988361E-3</v>
          </cell>
          <cell r="K918">
            <v>1.511060640679282E-3</v>
          </cell>
          <cell r="L918">
            <v>1.0196366077933801E-3</v>
          </cell>
          <cell r="M918">
            <v>6.4665413495742195E-3</v>
          </cell>
          <cell r="N918">
            <v>1.2238740003432096E-3</v>
          </cell>
          <cell r="O918">
            <v>1.3639828661582499E-3</v>
          </cell>
        </row>
        <row r="919">
          <cell r="A919" t="str">
            <v>RHNM-SHSTG-SOL</v>
          </cell>
          <cell r="B919" t="str">
            <v>VAR_fout</v>
          </cell>
          <cell r="C919" t="str">
            <v>RHNM-SHASOL</v>
          </cell>
          <cell r="E919">
            <v>8.2217545647544796E-5</v>
          </cell>
          <cell r="F919">
            <v>3.4811267096263284E-3</v>
          </cell>
          <cell r="G919">
            <v>3.9007436176294171E-3</v>
          </cell>
          <cell r="H919">
            <v>3.0874085450648303E-3</v>
          </cell>
          <cell r="I919">
            <v>8.5309384399623539E-4</v>
          </cell>
          <cell r="J919">
            <v>8.1481173796135525E-4</v>
          </cell>
          <cell r="K919">
            <v>1.8478686060361699E-3</v>
          </cell>
          <cell r="L919">
            <v>1.6536422216223391E-3</v>
          </cell>
          <cell r="M919">
            <v>4.5277525908987331E-3</v>
          </cell>
          <cell r="N919">
            <v>2.1581921620780842E-3</v>
          </cell>
          <cell r="O919">
            <v>1.9439467685317298E-3</v>
          </cell>
        </row>
        <row r="920">
          <cell r="A920" t="str">
            <v>RHNM-SHSTG-SOL</v>
          </cell>
          <cell r="B920" t="str">
            <v>VAR_fin</v>
          </cell>
          <cell r="C920" t="str">
            <v>RHNM-SHASOL</v>
          </cell>
          <cell r="E920">
            <v>1.4310295248610779E-6</v>
          </cell>
          <cell r="F920">
            <v>3.4005752802437313E-3</v>
          </cell>
          <cell r="G920">
            <v>3.8122291291048586E-3</v>
          </cell>
          <cell r="H920">
            <v>3.0311758464109605E-3</v>
          </cell>
          <cell r="I920">
            <v>8.1213597767055765E-4</v>
          </cell>
          <cell r="J920">
            <v>7.0379613965392018E-4</v>
          </cell>
          <cell r="K920">
            <v>1.7588601060544958E-3</v>
          </cell>
          <cell r="L920">
            <v>1.6044904330899125E-3</v>
          </cell>
          <cell r="M920">
            <v>4.4257430247931079E-3</v>
          </cell>
          <cell r="N920">
            <v>2.1056010364564723E-3</v>
          </cell>
          <cell r="O920">
            <v>1.7805062077352121E-3</v>
          </cell>
        </row>
        <row r="921">
          <cell r="A921" t="str">
            <v>RHNM-SHSTG-SOL</v>
          </cell>
          <cell r="B921" t="str">
            <v>VAR_ncap</v>
          </cell>
          <cell r="C921" t="str">
            <v>-</v>
          </cell>
          <cell r="D921">
            <v>1.10293489695851E-4</v>
          </cell>
          <cell r="E921">
            <v>2.7863565797132701E-5</v>
          </cell>
          <cell r="F921">
            <v>4.5637951842362399E-4</v>
          </cell>
          <cell r="G921">
            <v>6.4636759243545498E-5</v>
          </cell>
          <cell r="H921">
            <v>1.1291870894457299E-5</v>
          </cell>
          <cell r="I921">
            <v>3.3016165074049201E-5</v>
          </cell>
          <cell r="J921">
            <v>1.2675261428682301E-4</v>
          </cell>
          <cell r="K921">
            <v>2.70321926346214E-4</v>
          </cell>
          <cell r="L921">
            <v>6.1419099708285998E-6</v>
          </cell>
          <cell r="M921">
            <v>5.5468948161144997E-4</v>
          </cell>
          <cell r="N921">
            <v>2.9028225328708099E-5</v>
          </cell>
          <cell r="O921">
            <v>3.0901835522580499E-5</v>
          </cell>
        </row>
        <row r="922">
          <cell r="A922" t="str">
            <v>RHNM-SHSTG-SOL</v>
          </cell>
          <cell r="B922" t="str">
            <v>VAR_cap</v>
          </cell>
          <cell r="C922" t="str">
            <v>-</v>
          </cell>
          <cell r="D922">
            <v>1.10293489695851E-4</v>
          </cell>
          <cell r="E922">
            <v>1.3815705549298401E-4</v>
          </cell>
          <cell r="F922">
            <v>5.9453657391660695E-4</v>
          </cell>
          <cell r="G922">
            <v>6.5917333316015299E-4</v>
          </cell>
          <cell r="H922">
            <v>5.7518678242037902E-4</v>
          </cell>
          <cell r="I922">
            <v>1.9248615613877301E-4</v>
          </cell>
          <cell r="J922">
            <v>1.71060650255329E-4</v>
          </cell>
          <cell r="K922">
            <v>4.3009070570708597E-4</v>
          </cell>
          <cell r="L922">
            <v>3.91495377059648E-4</v>
          </cell>
          <cell r="M922">
            <v>8.3115331792849197E-4</v>
          </cell>
          <cell r="N922">
            <v>6.3579248685945102E-4</v>
          </cell>
          <cell r="O922">
            <v>6.1461954246273798E-4</v>
          </cell>
        </row>
        <row r="923">
          <cell r="A923" t="str">
            <v>RHNS-SHELCHP</v>
          </cell>
          <cell r="B923" t="str">
            <v>VAR_fout</v>
          </cell>
          <cell r="C923" t="str">
            <v>RHNS-SHAELCH</v>
          </cell>
          <cell r="E923">
            <v>0.24223238213366252</v>
          </cell>
          <cell r="F923">
            <v>0.64576591932791072</v>
          </cell>
          <cell r="G923">
            <v>1.5099626442898888</v>
          </cell>
          <cell r="H923">
            <v>1.5100548289223779</v>
          </cell>
          <cell r="I923">
            <v>1.5100799723819895</v>
          </cell>
          <cell r="J923">
            <v>1.510112502582815</v>
          </cell>
          <cell r="K923">
            <v>1.7215939515319338</v>
          </cell>
          <cell r="L923">
            <v>1.7216270911469838</v>
          </cell>
          <cell r="M923">
            <v>1.721696485979227</v>
          </cell>
          <cell r="N923">
            <v>1.7218695909739483</v>
          </cell>
          <cell r="O923">
            <v>1.7221025916599888</v>
          </cell>
        </row>
        <row r="924">
          <cell r="A924" t="str">
            <v>RHNS-SHELCHP</v>
          </cell>
          <cell r="B924" t="str">
            <v>VAR_fin</v>
          </cell>
          <cell r="C924" t="str">
            <v>RHNS_ELC</v>
          </cell>
          <cell r="E924">
            <v>7.4456674836166734E-2</v>
          </cell>
          <cell r="F924">
            <v>0.193729775798373</v>
          </cell>
          <cell r="G924">
            <v>0.4355661473913135</v>
          </cell>
          <cell r="H924">
            <v>0.42141064993182625</v>
          </cell>
          <cell r="I924">
            <v>0.40812972226540256</v>
          </cell>
          <cell r="J924">
            <v>0.39739802699547744</v>
          </cell>
          <cell r="K924">
            <v>0.44143434654664965</v>
          </cell>
          <cell r="L924">
            <v>0.44144284388384164</v>
          </cell>
          <cell r="M924">
            <v>0.44146063743057112</v>
          </cell>
          <cell r="N924">
            <v>0.44150502332665381</v>
          </cell>
          <cell r="O924">
            <v>0.44156476709230474</v>
          </cell>
        </row>
        <row r="925">
          <cell r="A925" t="str">
            <v>RHNS-SHELCHP</v>
          </cell>
          <cell r="B925" t="str">
            <v>VAR_fin</v>
          </cell>
          <cell r="C925" t="str">
            <v>RHNSELCHPC</v>
          </cell>
          <cell r="E925">
            <v>0.24223238213366252</v>
          </cell>
          <cell r="F925">
            <v>0.64576591932791072</v>
          </cell>
          <cell r="G925">
            <v>1.5099626442898888</v>
          </cell>
          <cell r="H925">
            <v>1.5100548289223779</v>
          </cell>
          <cell r="I925">
            <v>1.5100799723819895</v>
          </cell>
          <cell r="J925">
            <v>1.510112502582815</v>
          </cell>
          <cell r="K925">
            <v>1.7215939515319338</v>
          </cell>
          <cell r="L925">
            <v>1.7216270911469838</v>
          </cell>
          <cell r="M925">
            <v>1.721696485979227</v>
          </cell>
          <cell r="N925">
            <v>1.7218695909739483</v>
          </cell>
          <cell r="O925">
            <v>1.7221025916599888</v>
          </cell>
        </row>
        <row r="926">
          <cell r="A926" t="str">
            <v>RHNS-SHELCHP</v>
          </cell>
          <cell r="B926" t="str">
            <v>VAR_ncap</v>
          </cell>
          <cell r="C926" t="str">
            <v>-</v>
          </cell>
          <cell r="E926">
            <v>1.7755146204629799E-2</v>
          </cell>
          <cell r="F926">
            <v>2.9460140058413398E-2</v>
          </cell>
          <cell r="G926">
            <v>6.3718939184088705E-2</v>
          </cell>
          <cell r="H926">
            <v>7.9618194299146596E-3</v>
          </cell>
          <cell r="I926">
            <v>4.4325731105211499E-2</v>
          </cell>
          <cell r="J926">
            <v>5.7777524629378602E-2</v>
          </cell>
          <cell r="K926">
            <v>2.34399477840345E-2</v>
          </cell>
          <cell r="L926">
            <v>4.5119224291753399E-2</v>
          </cell>
          <cell r="M926">
            <v>5.6991668322262101E-2</v>
          </cell>
          <cell r="N926">
            <v>3.3568421766219103E-2</v>
          </cell>
          <cell r="O926">
            <v>3.5126794044429997E-2</v>
          </cell>
        </row>
        <row r="927">
          <cell r="A927" t="str">
            <v>RHNS-SHELCHP</v>
          </cell>
          <cell r="B927" t="str">
            <v>VAR_cap</v>
          </cell>
          <cell r="C927" t="str">
            <v>-</v>
          </cell>
          <cell r="E927">
            <v>1.7755146204629799E-2</v>
          </cell>
          <cell r="F927">
            <v>4.7215068212271609E-2</v>
          </cell>
          <cell r="G927">
            <v>0.11093343240436174</v>
          </cell>
          <cell r="H927">
            <v>0.11023578421860998</v>
          </cell>
          <cell r="I927">
            <v>0.11006930284053126</v>
          </cell>
          <cell r="J927">
            <v>0.11006434001045221</v>
          </cell>
          <cell r="K927">
            <v>0.12554201927793401</v>
          </cell>
          <cell r="L927">
            <v>0.12549117262653406</v>
          </cell>
          <cell r="M927">
            <v>0.12554983404791331</v>
          </cell>
          <cell r="N927">
            <v>0.12552633744808259</v>
          </cell>
          <cell r="O927">
            <v>0.1256859222608126</v>
          </cell>
        </row>
        <row r="928">
          <cell r="A928" t="str">
            <v>SCOM-SHBIOBR</v>
          </cell>
          <cell r="B928" t="str">
            <v>VAR_fout</v>
          </cell>
          <cell r="C928" t="str">
            <v>SCOM-SHBIO</v>
          </cell>
          <cell r="D928">
            <v>1.223073760102745</v>
          </cell>
          <cell r="E928">
            <v>1.3407708042037567</v>
          </cell>
          <cell r="F928">
            <v>1.4133859741465733</v>
          </cell>
          <cell r="G928">
            <v>1.4122535206708078</v>
          </cell>
          <cell r="H928">
            <v>1.5483799123958042</v>
          </cell>
          <cell r="I928">
            <v>1.6672570578771351</v>
          </cell>
          <cell r="J928">
            <v>1.7574006080652771</v>
          </cell>
          <cell r="K928">
            <v>1.900058455709507</v>
          </cell>
          <cell r="L928">
            <v>1.9006116944972571</v>
          </cell>
          <cell r="M928">
            <v>1.8984952546733507</v>
          </cell>
          <cell r="N928">
            <v>3.0631279760755579</v>
          </cell>
          <cell r="O928">
            <v>3.0894254107174999</v>
          </cell>
        </row>
        <row r="929">
          <cell r="A929" t="str">
            <v>SCOM-SHBIOBR</v>
          </cell>
          <cell r="B929" t="str">
            <v>VAR_fin</v>
          </cell>
          <cell r="C929" t="str">
            <v>SBIO</v>
          </cell>
          <cell r="D929">
            <v>1.4022858978476798</v>
          </cell>
          <cell r="E929">
            <v>1.5372286221093301</v>
          </cell>
          <cell r="F929">
            <v>1.6204838043414056</v>
          </cell>
          <cell r="G929">
            <v>1.6191854169580469</v>
          </cell>
          <cell r="H929">
            <v>1.7752578679153925</v>
          </cell>
          <cell r="I929">
            <v>1.9115536091230625</v>
          </cell>
          <cell r="J929">
            <v>2.0149055355024954</v>
          </cell>
          <cell r="K929">
            <v>2.178466470659834</v>
          </cell>
          <cell r="L929">
            <v>2.1791007733286616</v>
          </cell>
          <cell r="M929">
            <v>2.1766742199877873</v>
          </cell>
          <cell r="N929">
            <v>3.5119559459706018</v>
          </cell>
          <cell r="O929">
            <v>3.5421066392083254</v>
          </cell>
        </row>
        <row r="930">
          <cell r="A930" t="str">
            <v>SCOM-SHBIOBR</v>
          </cell>
          <cell r="B930" t="str">
            <v>VAR_ncap</v>
          </cell>
          <cell r="C930" t="str">
            <v>-</v>
          </cell>
          <cell r="D930">
            <v>7.0351540740996001E-6</v>
          </cell>
          <cell r="E930">
            <v>4.2762264143098597E-5</v>
          </cell>
          <cell r="F930">
            <v>4.4970254937606296E-3</v>
          </cell>
          <cell r="G930">
            <v>3.3846892320873103E-5</v>
          </cell>
          <cell r="H930">
            <v>0.100234227499022</v>
          </cell>
          <cell r="I930">
            <v>4.0518817453065903E-2</v>
          </cell>
          <cell r="J930">
            <v>1.25284302685455E-5</v>
          </cell>
          <cell r="K930">
            <v>0.12762177483016801</v>
          </cell>
          <cell r="L930">
            <v>1.97588915139057E-2</v>
          </cell>
          <cell r="M930">
            <v>2.46243724901247E-3</v>
          </cell>
          <cell r="N930">
            <v>0.237270780938453</v>
          </cell>
          <cell r="O930">
            <v>4.4228027923390902E-2</v>
          </cell>
        </row>
        <row r="931">
          <cell r="A931" t="str">
            <v>SCOM-SHBIOBR</v>
          </cell>
          <cell r="B931" t="str">
            <v>VAR_cap</v>
          </cell>
          <cell r="C931" t="str">
            <v>-</v>
          </cell>
          <cell r="D931">
            <v>0.10534796062275011</v>
          </cell>
          <cell r="E931">
            <v>0.10538969550365715</v>
          </cell>
          <cell r="F931">
            <v>0.10988518707185826</v>
          </cell>
          <cell r="G931">
            <v>0.10991376149107594</v>
          </cell>
          <cell r="H931">
            <v>0.13209629153939262</v>
          </cell>
          <cell r="I931">
            <v>0.14172026662348355</v>
          </cell>
          <cell r="J931">
            <v>0.1407429760860448</v>
          </cell>
          <cell r="K931">
            <v>0.16814491046991531</v>
          </cell>
          <cell r="L931">
            <v>0.15361009689012248</v>
          </cell>
          <cell r="M931">
            <v>0.14983474298135088</v>
          </cell>
          <cell r="N931">
            <v>0.27582062070058899</v>
          </cell>
          <cell r="O931">
            <v>0.28395182810644276</v>
          </cell>
        </row>
        <row r="932">
          <cell r="A932" t="str">
            <v>RHES-SHDEM</v>
          </cell>
          <cell r="B932" t="str">
            <v>VAR_fout</v>
          </cell>
          <cell r="C932" t="str">
            <v>RHES-SHD</v>
          </cell>
          <cell r="D932">
            <v>62.024837503894084</v>
          </cell>
          <cell r="E932">
            <v>67.815394581973521</v>
          </cell>
          <cell r="F932">
            <v>66.44155435064701</v>
          </cell>
          <cell r="G932">
            <v>64.47256407615069</v>
          </cell>
          <cell r="H932">
            <v>62.336402497188921</v>
          </cell>
          <cell r="I932">
            <v>59.383205239498317</v>
          </cell>
          <cell r="J932">
            <v>56.032310024199134</v>
          </cell>
          <cell r="K932">
            <v>52.896940072054662</v>
          </cell>
          <cell r="L932">
            <v>49.589228207113941</v>
          </cell>
          <cell r="M932">
            <v>46.196846682574026</v>
          </cell>
          <cell r="N932">
            <v>45.311849619689404</v>
          </cell>
          <cell r="O932">
            <v>38.378065779618744</v>
          </cell>
        </row>
        <row r="933">
          <cell r="A933" t="str">
            <v>RHES-SHDEM</v>
          </cell>
          <cell r="B933" t="str">
            <v>VAR_fin</v>
          </cell>
          <cell r="C933" t="str">
            <v>RHES-SHPLT</v>
          </cell>
          <cell r="D933">
            <v>1.2830889582285239</v>
          </cell>
          <cell r="E933">
            <v>1.4868110069588749</v>
          </cell>
          <cell r="F933">
            <v>1.4756861579391032</v>
          </cell>
          <cell r="G933">
            <v>1.4848815995130169</v>
          </cell>
          <cell r="H933">
            <v>1.4789296187335541</v>
          </cell>
          <cell r="I933">
            <v>1.4841062321073555</v>
          </cell>
          <cell r="J933">
            <v>1.4845187925095893</v>
          </cell>
          <cell r="K933">
            <v>1.4839746300516385</v>
          </cell>
          <cell r="L933">
            <v>1.4851606018432879</v>
          </cell>
          <cell r="M933">
            <v>1.4836461392225933</v>
          </cell>
          <cell r="N933">
            <v>1.4844004531443318</v>
          </cell>
          <cell r="O933">
            <v>1.4804974427028958</v>
          </cell>
        </row>
        <row r="934">
          <cell r="A934" t="str">
            <v>RHES-SHDEM</v>
          </cell>
          <cell r="B934" t="str">
            <v>VAR_fin</v>
          </cell>
          <cell r="C934" t="str">
            <v>RHES-SHLTHC-NGA</v>
          </cell>
          <cell r="D934">
            <v>6.2188007629085454E-2</v>
          </cell>
          <cell r="E934">
            <v>2.6604742065640848E-3</v>
          </cell>
          <cell r="F934">
            <v>3.012733463282152E-2</v>
          </cell>
          <cell r="G934">
            <v>2.1649398551423553E-2</v>
          </cell>
          <cell r="H934">
            <v>4.5041739823529901E-2</v>
          </cell>
          <cell r="I934">
            <v>4.9266330560887577E-2</v>
          </cell>
          <cell r="J934">
            <v>4.5485867230105226E-2</v>
          </cell>
          <cell r="K934">
            <v>4.5335546464708117E-2</v>
          </cell>
          <cell r="L934">
            <v>4.3389959379579332E-2</v>
          </cell>
          <cell r="M934">
            <v>4.0493160273607852E-2</v>
          </cell>
          <cell r="N934">
            <v>0.29870815679559104</v>
          </cell>
          <cell r="O934">
            <v>0.30259151298544995</v>
          </cell>
        </row>
        <row r="935">
          <cell r="A935" t="str">
            <v>RHES-SHDEM</v>
          </cell>
          <cell r="B935" t="str">
            <v>VAR_fin</v>
          </cell>
          <cell r="C935" t="str">
            <v>RHES-SHSOL</v>
          </cell>
          <cell r="D935">
            <v>0.36979409675073571</v>
          </cell>
          <cell r="E935">
            <v>0.43554755177512017</v>
          </cell>
          <cell r="F935">
            <v>0.43515475636863832</v>
          </cell>
          <cell r="G935">
            <v>0.43325552427016772</v>
          </cell>
          <cell r="H935">
            <v>0.41827799962057416</v>
          </cell>
          <cell r="I935">
            <v>0.37836937744230126</v>
          </cell>
          <cell r="J935">
            <v>0.3803428304543654</v>
          </cell>
          <cell r="K935">
            <v>0.36361460513037464</v>
          </cell>
          <cell r="L935">
            <v>0.32195946254066821</v>
          </cell>
          <cell r="M935">
            <v>0.31017022570697056</v>
          </cell>
          <cell r="N935">
            <v>0.31505028583863798</v>
          </cell>
          <cell r="O935">
            <v>0.26356483752937759</v>
          </cell>
        </row>
        <row r="936">
          <cell r="A936" t="str">
            <v>RHES-SHDEM</v>
          </cell>
          <cell r="B936" t="str">
            <v>VAR_fin</v>
          </cell>
          <cell r="C936" t="str">
            <v>RHES-SHLTHC-WOD</v>
          </cell>
          <cell r="D936">
            <v>6.9322111256005193E-4</v>
          </cell>
          <cell r="E936">
            <v>5.6547426581776765E-5</v>
          </cell>
          <cell r="F936">
            <v>7.9610375393944098E-5</v>
          </cell>
          <cell r="G936">
            <v>3.939458841748197E-3</v>
          </cell>
          <cell r="H936">
            <v>1.2936568795795363E-2</v>
          </cell>
          <cell r="I936">
            <v>8.4808165280528813E-3</v>
          </cell>
          <cell r="J936">
            <v>7.1431336603913227E-3</v>
          </cell>
          <cell r="K936">
            <v>1.0432859856318656E-2</v>
          </cell>
          <cell r="L936">
            <v>8.9052760553125516E-3</v>
          </cell>
          <cell r="M936">
            <v>1.1171582533484062E-2</v>
          </cell>
          <cell r="N936">
            <v>1.2619688659530334E-2</v>
          </cell>
          <cell r="O936">
            <v>2.6293457911257642E-2</v>
          </cell>
        </row>
        <row r="937">
          <cell r="A937" t="str">
            <v>RHES-SHDEM</v>
          </cell>
          <cell r="B937" t="str">
            <v>VAR_fin</v>
          </cell>
          <cell r="C937" t="str">
            <v>RHES-SHNGA</v>
          </cell>
          <cell r="D937">
            <v>17.527262419306567</v>
          </cell>
          <cell r="E937">
            <v>20.403668038438955</v>
          </cell>
          <cell r="F937">
            <v>18.263549384380983</v>
          </cell>
          <cell r="G937">
            <v>19.867133277678011</v>
          </cell>
          <cell r="H937">
            <v>20.386253588531051</v>
          </cell>
          <cell r="I937">
            <v>19.051606921779527</v>
          </cell>
          <cell r="J937">
            <v>18.525153599523641</v>
          </cell>
          <cell r="K937">
            <v>17.993065608525889</v>
          </cell>
          <cell r="L937">
            <v>16.787238856129829</v>
          </cell>
          <cell r="M937">
            <v>15.547095371601799</v>
          </cell>
          <cell r="N937">
            <v>15.22750990506583</v>
          </cell>
          <cell r="O937">
            <v>12.667065358741183</v>
          </cell>
        </row>
        <row r="938">
          <cell r="A938" t="str">
            <v>RHES-SHDEM</v>
          </cell>
          <cell r="B938" t="str">
            <v>VAR_fin</v>
          </cell>
          <cell r="C938" t="str">
            <v>RHES-SHNGAH</v>
          </cell>
          <cell r="D938">
            <v>1.4001184902143317E-3</v>
          </cell>
          <cell r="E938">
            <v>7.186789785094799E-5</v>
          </cell>
          <cell r="F938">
            <v>1.6816480266154551E-2</v>
          </cell>
          <cell r="G938">
            <v>5.3724386762063672E-3</v>
          </cell>
          <cell r="H938">
            <v>5.2207759604490138E-2</v>
          </cell>
          <cell r="I938">
            <v>5.8282663317848468E-2</v>
          </cell>
          <cell r="J938">
            <v>5.5618121080279477E-2</v>
          </cell>
          <cell r="K938">
            <v>1.7454778248694467</v>
          </cell>
          <cell r="L938">
            <v>1.7470630228589827</v>
          </cell>
          <cell r="M938">
            <v>1.7448627910274928</v>
          </cell>
          <cell r="N938">
            <v>5.4066417423730471</v>
          </cell>
          <cell r="O938">
            <v>5.3998583689805377</v>
          </cell>
        </row>
        <row r="939">
          <cell r="A939" t="str">
            <v>RHES-SHDEM</v>
          </cell>
          <cell r="B939" t="str">
            <v>VAR_fin</v>
          </cell>
          <cell r="C939" t="str">
            <v>RHES-SHCOA</v>
          </cell>
          <cell r="D939">
            <v>9.7753601246738778E-2</v>
          </cell>
          <cell r="E939">
            <v>7.195554452491211E-2</v>
          </cell>
          <cell r="F939">
            <v>1.5079213733871407E-2</v>
          </cell>
          <cell r="G939">
            <v>4.4158057465180089E-3</v>
          </cell>
          <cell r="H939">
            <v>1.0997201776133969E-2</v>
          </cell>
          <cell r="I939">
            <v>1.1649546240566778E-3</v>
          </cell>
          <cell r="J939">
            <v>2.4318429729043296E-3</v>
          </cell>
          <cell r="K939">
            <v>8.4689498626948226E-4</v>
          </cell>
          <cell r="L939">
            <v>2.6396619126581642E-4</v>
          </cell>
          <cell r="M939">
            <v>4.4449704672053187E-4</v>
          </cell>
          <cell r="N939">
            <v>4.480821256192421E-4</v>
          </cell>
          <cell r="O939">
            <v>5.5356661675128238E-3</v>
          </cell>
        </row>
        <row r="940">
          <cell r="A940" t="str">
            <v>RHES-SHDEM</v>
          </cell>
          <cell r="B940" t="str">
            <v>VAR_fin</v>
          </cell>
          <cell r="C940" t="str">
            <v>RHES-SHLFO</v>
          </cell>
          <cell r="D940">
            <v>21.623983211806401</v>
          </cell>
          <cell r="E940">
            <v>19.946127885787305</v>
          </cell>
          <cell r="F940">
            <v>20.555401045862752</v>
          </cell>
          <cell r="G940">
            <v>19.401385670920927</v>
          </cell>
          <cell r="H940">
            <v>15.954781952423389</v>
          </cell>
          <cell r="I940">
            <v>15.605864734651036</v>
          </cell>
          <cell r="J940">
            <v>15.168489483431584</v>
          </cell>
          <cell r="K940">
            <v>11.619665304614095</v>
          </cell>
          <cell r="L940">
            <v>10.388413236496888</v>
          </cell>
          <cell r="M940">
            <v>8.7354574176671171</v>
          </cell>
          <cell r="N940">
            <v>4.3637192730471588</v>
          </cell>
          <cell r="O940">
            <v>1.021030182851006</v>
          </cell>
        </row>
        <row r="941">
          <cell r="A941" t="str">
            <v>RHES-SHDEM</v>
          </cell>
          <cell r="B941" t="str">
            <v>VAR_fin</v>
          </cell>
          <cell r="C941" t="str">
            <v>RHES-SHCON</v>
          </cell>
          <cell r="D941">
            <v>1.4715258939608598</v>
          </cell>
          <cell r="E941">
            <v>3.5542392740632098</v>
          </cell>
          <cell r="F941">
            <v>3.5536031705815194</v>
          </cell>
          <cell r="G941">
            <v>3.5532155990152976</v>
          </cell>
          <cell r="H941">
            <v>3.5537289371383189</v>
          </cell>
          <cell r="I941">
            <v>3.5538379523748787</v>
          </cell>
          <cell r="J941">
            <v>3.5534097918399303</v>
          </cell>
          <cell r="K941">
            <v>3.5529181842120012</v>
          </cell>
          <cell r="L941">
            <v>3.5530900326970776</v>
          </cell>
          <cell r="M941">
            <v>3.5528873846598259</v>
          </cell>
          <cell r="N941">
            <v>3.5530320621139482</v>
          </cell>
          <cell r="O941">
            <v>3.554245166780007</v>
          </cell>
        </row>
        <row r="942">
          <cell r="A942" t="str">
            <v>RHES-SHDEM</v>
          </cell>
          <cell r="B942" t="str">
            <v>VAR_fin</v>
          </cell>
          <cell r="C942" t="str">
            <v>RHES-SHWOD</v>
          </cell>
          <cell r="D942">
            <v>4.3568899957156102</v>
          </cell>
          <cell r="E942">
            <v>4.3867326228587693</v>
          </cell>
          <cell r="F942">
            <v>4.1861545320289109</v>
          </cell>
          <cell r="G942">
            <v>3.9412981282756432</v>
          </cell>
          <cell r="H942">
            <v>3.6201197082034158</v>
          </cell>
          <cell r="I942">
            <v>3.251141730160005</v>
          </cell>
          <cell r="J942">
            <v>2.8190451763342916</v>
          </cell>
          <cell r="K942">
            <v>2.4216858833192676</v>
          </cell>
          <cell r="L942">
            <v>2.1607773867423119</v>
          </cell>
          <cell r="M942">
            <v>1.890427497805012</v>
          </cell>
          <cell r="N942">
            <v>1.8211522578042187</v>
          </cell>
          <cell r="O942">
            <v>1.2680633936824377</v>
          </cell>
        </row>
        <row r="943">
          <cell r="A943" t="str">
            <v>RHES-SHDEM</v>
          </cell>
          <cell r="B943" t="str">
            <v>VAR_fin</v>
          </cell>
          <cell r="C943" t="str">
            <v>RHES-SHLTHD</v>
          </cell>
          <cell r="D943">
            <v>1.8405182830942042</v>
          </cell>
          <cell r="E943">
            <v>3.5037247345072382</v>
          </cell>
          <cell r="F943">
            <v>3.4909383676596515</v>
          </cell>
          <cell r="G943">
            <v>2.7486848710893308</v>
          </cell>
          <cell r="H943">
            <v>3.2661031135985001</v>
          </cell>
          <cell r="I943">
            <v>3.1071268244483963</v>
          </cell>
          <cell r="J943">
            <v>2.3964340275267331</v>
          </cell>
          <cell r="K943">
            <v>2.7455162196108907</v>
          </cell>
          <cell r="L943">
            <v>2.5626516824127186</v>
          </cell>
          <cell r="M943">
            <v>2.3717317926599031</v>
          </cell>
          <cell r="N943">
            <v>2.3234164384864613</v>
          </cell>
          <cell r="O943">
            <v>1.9324671548630783</v>
          </cell>
        </row>
        <row r="944">
          <cell r="A944" t="str">
            <v>RHES-SHDEM</v>
          </cell>
          <cell r="B944" t="str">
            <v>VAR_fin</v>
          </cell>
          <cell r="C944" t="str">
            <v>RHES-SHELCB</v>
          </cell>
          <cell r="D944">
            <v>4.2500640489401169</v>
          </cell>
          <cell r="E944">
            <v>3.7492663337554388</v>
          </cell>
          <cell r="F944">
            <v>4.1505189139494671</v>
          </cell>
          <cell r="G944">
            <v>2.7330998000835196</v>
          </cell>
          <cell r="H944">
            <v>3.2678483717629692</v>
          </cell>
          <cell r="I944">
            <v>2.561568286300298</v>
          </cell>
          <cell r="J944">
            <v>1.3225112518192519</v>
          </cell>
          <cell r="K944">
            <v>0.64127861657573249</v>
          </cell>
          <cell r="L944">
            <v>0.25595771623704827</v>
          </cell>
          <cell r="M944">
            <v>0.23534245475247761</v>
          </cell>
          <cell r="N944">
            <v>0.2311730252695727</v>
          </cell>
          <cell r="O944">
            <v>0.19282334675195553</v>
          </cell>
        </row>
        <row r="945">
          <cell r="A945" t="str">
            <v>RHES-SHDEM</v>
          </cell>
          <cell r="B945" t="str">
            <v>VAR_fin</v>
          </cell>
          <cell r="C945" t="str">
            <v>RHES-SHELCH</v>
          </cell>
          <cell r="D945">
            <v>9.1194154901941644</v>
          </cell>
          <cell r="E945">
            <v>10.275846264060078</v>
          </cell>
          <cell r="F945">
            <v>10.262585456638448</v>
          </cell>
          <cell r="G945">
            <v>10.27317173032773</v>
          </cell>
          <cell r="H945">
            <v>10.264924003540779</v>
          </cell>
          <cell r="I945">
            <v>10.271790550105795</v>
          </cell>
          <cell r="J945">
            <v>10.272468412030539</v>
          </cell>
          <cell r="K945">
            <v>10.271483022835087</v>
          </cell>
          <cell r="L945">
            <v>10.273098850901912</v>
          </cell>
          <cell r="M945">
            <v>10.270637770490058</v>
          </cell>
          <cell r="N945">
            <v>10.271641996398916</v>
          </cell>
          <cell r="O945">
            <v>10.262924190656115</v>
          </cell>
        </row>
        <row r="946">
          <cell r="A946" t="str">
            <v>RHES-SHDEM</v>
          </cell>
          <cell r="B946" t="str">
            <v>VAR_fin</v>
          </cell>
          <cell r="C946" t="str">
            <v>RHES-SHNST</v>
          </cell>
          <cell r="D946">
            <v>2.1153667000181415E-2</v>
          </cell>
          <cell r="F946">
            <v>7.3962200555099744E-3</v>
          </cell>
          <cell r="G946">
            <v>1.7551275870827982E-3</v>
          </cell>
          <cell r="H946">
            <v>5.5072931437889598E-3</v>
          </cell>
          <cell r="I946">
            <v>1.7316809258017339E-3</v>
          </cell>
          <cell r="J946">
            <v>5.3827651418163701E-4</v>
          </cell>
          <cell r="K946">
            <v>2.9687615890235468E-3</v>
          </cell>
          <cell r="L946">
            <v>2.1046526311857324E-3</v>
          </cell>
          <cell r="M946">
            <v>3.8279030779801368E-3</v>
          </cell>
          <cell r="N946">
            <v>3.15351112340606E-3</v>
          </cell>
          <cell r="O946">
            <v>3.0978912080888658E-3</v>
          </cell>
        </row>
        <row r="947">
          <cell r="A947" t="str">
            <v>D-RHEM_LTH_CHPNGA</v>
          </cell>
          <cell r="B947" t="str">
            <v>VAR_fout</v>
          </cell>
          <cell r="C947" t="str">
            <v>RHSA_LTH</v>
          </cell>
          <cell r="D947">
            <v>2.1028077513017495E-3</v>
          </cell>
          <cell r="E947">
            <v>1.3022349999721411E-3</v>
          </cell>
          <cell r="F947">
            <v>1.2248979256206237E-3</v>
          </cell>
          <cell r="G947">
            <v>1.7500300501570145E-3</v>
          </cell>
          <cell r="H947">
            <v>1.5240943848181029E-3</v>
          </cell>
          <cell r="I947">
            <v>4.8307771879844009E-2</v>
          </cell>
          <cell r="J947">
            <v>9.0364843748278519E-4</v>
          </cell>
          <cell r="K947">
            <v>3.0691767528346247E-2</v>
          </cell>
          <cell r="L947">
            <v>3.4329017291001455E-2</v>
          </cell>
          <cell r="M947">
            <v>1.3565227766535791E-3</v>
          </cell>
          <cell r="N947">
            <v>4.0033439741833932E-2</v>
          </cell>
          <cell r="O947">
            <v>2.6327776105518359E-3</v>
          </cell>
        </row>
        <row r="948">
          <cell r="A948" t="str">
            <v>D-RHEM_LTH_CHPNGA</v>
          </cell>
          <cell r="B948" t="str">
            <v>VAR_fout</v>
          </cell>
          <cell r="C948" t="str">
            <v>RHEM_LTH_CHPNGA_ON</v>
          </cell>
          <cell r="D948">
            <v>4.5864109952660492E-2</v>
          </cell>
          <cell r="E948">
            <v>3.6981285081242696E-2</v>
          </cell>
          <cell r="F948">
            <v>0.15345884380068589</v>
          </cell>
          <cell r="G948">
            <v>0.50311110916435331</v>
          </cell>
          <cell r="H948">
            <v>0.52317868930179801</v>
          </cell>
          <cell r="I948">
            <v>0.62920632445069302</v>
          </cell>
          <cell r="J948">
            <v>0.5529963243640289</v>
          </cell>
          <cell r="K948">
            <v>0.56975164388064004</v>
          </cell>
          <cell r="L948">
            <v>0.54596763651377966</v>
          </cell>
          <cell r="M948">
            <v>0.56960491081836639</v>
          </cell>
          <cell r="N948">
            <v>0.57590477103196192</v>
          </cell>
          <cell r="O948">
            <v>0.91413563355956295</v>
          </cell>
        </row>
        <row r="949">
          <cell r="A949" t="str">
            <v>D-RHEM_LTH_CHPNGA</v>
          </cell>
          <cell r="B949" t="str">
            <v>VAR_fout</v>
          </cell>
          <cell r="C949" t="str">
            <v>LTH</v>
          </cell>
          <cell r="E949">
            <v>4.5111041313970422E-6</v>
          </cell>
          <cell r="F949">
            <v>4.7659723969927721E-5</v>
          </cell>
          <cell r="G949">
            <v>3.0759500423339963E-4</v>
          </cell>
          <cell r="H949">
            <v>5.4972054879655113E-4</v>
          </cell>
          <cell r="I949">
            <v>1.2820578190473617E-3</v>
          </cell>
          <cell r="J949">
            <v>1.3835334530943591E-3</v>
          </cell>
          <cell r="K949">
            <v>1.5107160486334515E-3</v>
          </cell>
          <cell r="L949">
            <v>7.5772868923340076E-4</v>
          </cell>
          <cell r="M949">
            <v>1.9774874620872001E-3</v>
          </cell>
          <cell r="N949">
            <v>1.578710891464452E-3</v>
          </cell>
          <cell r="O949">
            <v>2.4499945530574154E-3</v>
          </cell>
        </row>
        <row r="950">
          <cell r="A950" t="str">
            <v>D-RHEM_LTH_CHPNGA</v>
          </cell>
          <cell r="B950" t="str">
            <v>VAR_fin</v>
          </cell>
          <cell r="C950" t="str">
            <v>RHEM_LTH_CHPNGA</v>
          </cell>
          <cell r="D950">
            <v>4.7966917703962234E-2</v>
          </cell>
          <cell r="E950">
            <v>3.8288380703469217E-2</v>
          </cell>
          <cell r="F950">
            <v>0.15473140145027639</v>
          </cell>
          <cell r="G950">
            <v>0.50516873421874442</v>
          </cell>
          <cell r="H950">
            <v>0.52525250423541281</v>
          </cell>
          <cell r="I950">
            <v>0.67879615414958461</v>
          </cell>
          <cell r="J950">
            <v>0.5552835062546061</v>
          </cell>
          <cell r="K950">
            <v>0.60195412745761967</v>
          </cell>
          <cell r="L950">
            <v>0.58105438249401475</v>
          </cell>
          <cell r="M950">
            <v>0.57293892105710742</v>
          </cell>
          <cell r="N950">
            <v>0.61751692166525984</v>
          </cell>
          <cell r="O950">
            <v>0.91921840572317237</v>
          </cell>
        </row>
        <row r="951">
          <cell r="A951" t="str">
            <v>RHEM-SHLTHCHPNGA</v>
          </cell>
          <cell r="B951" t="str">
            <v>VAR_fout</v>
          </cell>
          <cell r="C951" t="str">
            <v>RHEM-SHLTHC-NGA</v>
          </cell>
          <cell r="D951">
            <v>4.420335816498145E-2</v>
          </cell>
          <cell r="E951">
            <v>1.512076326826066E-3</v>
          </cell>
          <cell r="F951">
            <v>0.13998748627440991</v>
          </cell>
          <cell r="G951">
            <v>0.49710954881274322</v>
          </cell>
          <cell r="H951">
            <v>0.50292340999935892</v>
          </cell>
          <cell r="I951">
            <v>0.53094362521764182</v>
          </cell>
          <cell r="J951">
            <v>0.53201591896929001</v>
          </cell>
          <cell r="K951">
            <v>0.51404294806980255</v>
          </cell>
          <cell r="L951">
            <v>0.51438473706397514</v>
          </cell>
          <cell r="M951">
            <v>0.51231446239025313</v>
          </cell>
          <cell r="N951">
            <v>0.56701849182263186</v>
          </cell>
          <cell r="O951">
            <v>0.88745109779562048</v>
          </cell>
        </row>
        <row r="952">
          <cell r="A952" t="str">
            <v>RHEM-SHLTHCHPNGA</v>
          </cell>
          <cell r="B952" t="str">
            <v>VAR_fin</v>
          </cell>
          <cell r="C952" t="str">
            <v>RHEM_LTH_CHPNGA_ON</v>
          </cell>
          <cell r="D952">
            <v>4.464985673230449E-2</v>
          </cell>
          <cell r="E952">
            <v>1.5273498250768336E-3</v>
          </cell>
          <cell r="F952">
            <v>0.14140150128728277</v>
          </cell>
          <cell r="G952">
            <v>0.50213085738660912</v>
          </cell>
          <cell r="H952">
            <v>0.50800344444379708</v>
          </cell>
          <cell r="I952">
            <v>0.53630669213903226</v>
          </cell>
          <cell r="J952">
            <v>0.53738981714069678</v>
          </cell>
          <cell r="K952">
            <v>0.51923530108060856</v>
          </cell>
          <cell r="L952">
            <v>0.51958054248886376</v>
          </cell>
          <cell r="M952">
            <v>0.51748935594975065</v>
          </cell>
          <cell r="N952">
            <v>0.57274595133599193</v>
          </cell>
          <cell r="O952">
            <v>0.89641525029860603</v>
          </cell>
        </row>
        <row r="953">
          <cell r="A953" t="str">
            <v>RHEM-SHLTHCHPNGA</v>
          </cell>
          <cell r="B953" t="str">
            <v>VAR_fin</v>
          </cell>
          <cell r="C953" t="str">
            <v>RHEMLTHCHPC</v>
          </cell>
          <cell r="D953">
            <v>4.420335816498145E-2</v>
          </cell>
          <cell r="E953">
            <v>1.512076326826066E-3</v>
          </cell>
          <cell r="F953">
            <v>0.13998748627440991</v>
          </cell>
          <cell r="G953">
            <v>0.49710954881274322</v>
          </cell>
          <cell r="H953">
            <v>0.50292340999935892</v>
          </cell>
          <cell r="I953">
            <v>0.53094362521764182</v>
          </cell>
          <cell r="J953">
            <v>0.53201591896929001</v>
          </cell>
          <cell r="K953">
            <v>0.51404294806980255</v>
          </cell>
          <cell r="L953">
            <v>0.51438473706397514</v>
          </cell>
          <cell r="M953">
            <v>0.51231446239025313</v>
          </cell>
          <cell r="N953">
            <v>0.56701849182263186</v>
          </cell>
          <cell r="O953">
            <v>0.88745109779562048</v>
          </cell>
        </row>
        <row r="954">
          <cell r="A954" t="str">
            <v>RHEM-SHLTHCHPNGA</v>
          </cell>
          <cell r="B954" t="str">
            <v>VAR_ncap</v>
          </cell>
          <cell r="C954" t="str">
            <v>-</v>
          </cell>
          <cell r="D954">
            <v>1.38383862071503E-6</v>
          </cell>
          <cell r="E954">
            <v>1.20134113778832E-4</v>
          </cell>
          <cell r="F954">
            <v>1.1545345266683099E-2</v>
          </cell>
          <cell r="G954">
            <v>3.11650023278493E-2</v>
          </cell>
          <cell r="H954">
            <v>2.4692361252712E-2</v>
          </cell>
          <cell r="I954">
            <v>3.6403280794482497E-2</v>
          </cell>
          <cell r="J954">
            <v>2.4023020024759E-2</v>
          </cell>
          <cell r="K954">
            <v>2.9757109733262999E-2</v>
          </cell>
          <cell r="L954">
            <v>2.6677607615102499E-2</v>
          </cell>
          <cell r="M954">
            <v>2.6829152740678201E-2</v>
          </cell>
          <cell r="N954">
            <v>2.9941809387543601E-2</v>
          </cell>
          <cell r="O954">
            <v>4.8526128553545697E-2</v>
          </cell>
        </row>
        <row r="955">
          <cell r="A955" t="str">
            <v>RHEM-SHLTHCHPNGA</v>
          </cell>
          <cell r="B955" t="str">
            <v>VAR_cap</v>
          </cell>
          <cell r="C955" t="str">
            <v>-</v>
          </cell>
          <cell r="D955">
            <v>6.7995848371694449E-3</v>
          </cell>
          <cell r="E955">
            <v>1.8339154525191716E-4</v>
          </cell>
          <cell r="F955">
            <v>1.1672483429913109E-2</v>
          </cell>
          <cell r="G955">
            <v>3.8322852855216027E-2</v>
          </cell>
          <cell r="H955">
            <v>4.0129903426098089E-2</v>
          </cell>
          <cell r="I955">
            <v>5.131547315082291E-2</v>
          </cell>
          <cell r="J955">
            <v>4.1955451066500699E-2</v>
          </cell>
          <cell r="K955">
            <v>4.5639344982906907E-2</v>
          </cell>
          <cell r="L955">
            <v>4.3825448943302002E-2</v>
          </cell>
          <cell r="M955">
            <v>4.3572569368146907E-2</v>
          </cell>
          <cell r="N955">
            <v>4.6771537203040302E-2</v>
          </cell>
          <cell r="O955">
            <v>7.0305865607797599E-2</v>
          </cell>
        </row>
        <row r="956">
          <cell r="A956" t="str">
            <v>D-RHES_SOLELC</v>
          </cell>
          <cell r="B956" t="str">
            <v>VAR_fout</v>
          </cell>
          <cell r="C956" t="str">
            <v>RHES_ELC</v>
          </cell>
          <cell r="D956">
            <v>1.6616916407506759</v>
          </cell>
          <cell r="E956">
            <v>1.4501311435843374</v>
          </cell>
          <cell r="F956">
            <v>2.5047409743242652</v>
          </cell>
          <cell r="G956">
            <v>4.0743988617133189</v>
          </cell>
          <cell r="H956">
            <v>4.1698779221198894</v>
          </cell>
          <cell r="I956">
            <v>5.4624140468128317</v>
          </cell>
          <cell r="J956">
            <v>4.2274481094940333</v>
          </cell>
          <cell r="K956">
            <v>4.3306818297015468</v>
          </cell>
          <cell r="L956">
            <v>5.0266656977281849</v>
          </cell>
          <cell r="M956">
            <v>5.5938300186045202</v>
          </cell>
          <cell r="N956">
            <v>7.9207751516204539</v>
          </cell>
          <cell r="O956">
            <v>8.7180882823433485</v>
          </cell>
        </row>
        <row r="957">
          <cell r="A957" t="str">
            <v>D-RHES_SOLELC</v>
          </cell>
          <cell r="B957" t="str">
            <v>VAR_fout</v>
          </cell>
          <cell r="C957" t="str">
            <v>ELC5</v>
          </cell>
          <cell r="D957">
            <v>0.47324744798398571</v>
          </cell>
          <cell r="E957">
            <v>1.9405339061942823</v>
          </cell>
          <cell r="F957">
            <v>4.4582212048497762</v>
          </cell>
          <cell r="G957">
            <v>14.836057951404497</v>
          </cell>
          <cell r="H957">
            <v>15.704894008492513</v>
          </cell>
          <cell r="I957">
            <v>15.426191598857322</v>
          </cell>
          <cell r="J957">
            <v>17.726764231156647</v>
          </cell>
          <cell r="K957">
            <v>18.742245624770113</v>
          </cell>
          <cell r="L957">
            <v>19.224137184971386</v>
          </cell>
          <cell r="M957">
            <v>19.891796722069252</v>
          </cell>
          <cell r="N957">
            <v>18.864659812010729</v>
          </cell>
          <cell r="O957">
            <v>19.426731234574383</v>
          </cell>
        </row>
        <row r="958">
          <cell r="A958" t="str">
            <v>D-RHES_SOLELC</v>
          </cell>
          <cell r="B958" t="str">
            <v>VAR_fin</v>
          </cell>
          <cell r="C958" t="str">
            <v>RHES_SOL_ELC</v>
          </cell>
          <cell r="D958">
            <v>2.1349390887346629</v>
          </cell>
          <cell r="E958">
            <v>3.3906653524548078</v>
          </cell>
          <cell r="F958">
            <v>6.9629621791740419</v>
          </cell>
          <cell r="G958">
            <v>18.910456813117808</v>
          </cell>
          <cell r="H958">
            <v>19.874771930612411</v>
          </cell>
          <cell r="I958">
            <v>20.888605645670147</v>
          </cell>
          <cell r="J958">
            <v>21.95421234065066</v>
          </cell>
          <cell r="K958">
            <v>23.07292745447166</v>
          </cell>
          <cell r="L958">
            <v>24.250802882699578</v>
          </cell>
          <cell r="M958">
            <v>25.48562674067378</v>
          </cell>
          <cell r="N958">
            <v>26.785434963631179</v>
          </cell>
          <cell r="O958">
            <v>28.144819516917735</v>
          </cell>
        </row>
        <row r="959">
          <cell r="A959" t="str">
            <v>D-DH2</v>
          </cell>
          <cell r="B959" t="str">
            <v>VAR_fout</v>
          </cell>
          <cell r="C959" t="str">
            <v>H2</v>
          </cell>
          <cell r="G959">
            <v>3.1179312539992883E-5</v>
          </cell>
          <cell r="H959">
            <v>6.8717311919146238E-4</v>
          </cell>
          <cell r="I959">
            <v>2.2630424882117547E-3</v>
          </cell>
          <cell r="J959">
            <v>2.8270001954214296E-3</v>
          </cell>
          <cell r="K959">
            <v>2.9251920275723711E-3</v>
          </cell>
          <cell r="L959">
            <v>2.9270820667512978E-3</v>
          </cell>
          <cell r="M959">
            <v>2.9380266106351191E-3</v>
          </cell>
          <cell r="N959">
            <v>2.2518379438554617E-3</v>
          </cell>
          <cell r="O959">
            <v>4.1714848083627349E-3</v>
          </cell>
        </row>
        <row r="960">
          <cell r="A960" t="str">
            <v>D-DH2</v>
          </cell>
          <cell r="B960" t="str">
            <v>VAR_fin</v>
          </cell>
          <cell r="C960" t="str">
            <v>H2_E</v>
          </cell>
          <cell r="G960">
            <v>3.1494255090901886E-5</v>
          </cell>
          <cell r="H960">
            <v>6.9411426180955853E-4</v>
          </cell>
          <cell r="I960">
            <v>2.2859015032441958E-3</v>
          </cell>
          <cell r="J960">
            <v>2.8555557529509382E-3</v>
          </cell>
          <cell r="K960">
            <v>2.9547394217902716E-3</v>
          </cell>
          <cell r="L960">
            <v>2.9566485522740395E-3</v>
          </cell>
          <cell r="M960">
            <v>2.9677036471061811E-3</v>
          </cell>
          <cell r="N960">
            <v>2.2745837816721863E-3</v>
          </cell>
          <cell r="O960">
            <v>4.2136210185482166E-3</v>
          </cell>
        </row>
        <row r="961">
          <cell r="A961" t="str">
            <v>D-DH2</v>
          </cell>
          <cell r="B961" t="str">
            <v>VAR_ncap</v>
          </cell>
          <cell r="C961" t="str">
            <v>-</v>
          </cell>
          <cell r="G961">
            <v>7.8151469869648999E-5</v>
          </cell>
          <cell r="H961">
            <v>1.26632156967937E-4</v>
          </cell>
          <cell r="I961">
            <v>4.87287386748991E-4</v>
          </cell>
          <cell r="J961">
            <v>6.9702209273995205E-5</v>
          </cell>
          <cell r="K961">
            <v>3.3206326429350701E-4</v>
          </cell>
          <cell r="L961">
            <v>1.6074795076509701E-5</v>
          </cell>
          <cell r="M961">
            <v>2.46692231770276E-4</v>
          </cell>
          <cell r="N961">
            <v>3.9358811221958597E-5</v>
          </cell>
          <cell r="O961">
            <v>1.3174297226190099E-3</v>
          </cell>
        </row>
        <row r="962">
          <cell r="A962" t="str">
            <v>D-DH2</v>
          </cell>
          <cell r="B962" t="str">
            <v>VAR_cap</v>
          </cell>
          <cell r="C962" t="str">
            <v>-</v>
          </cell>
          <cell r="G962">
            <v>7.8151469869648999E-5</v>
          </cell>
          <cell r="H962">
            <v>2.0478362683758601E-4</v>
          </cell>
          <cell r="I962">
            <v>6.9207101358657603E-4</v>
          </cell>
          <cell r="J962">
            <v>7.6177322286057102E-4</v>
          </cell>
          <cell r="K962">
            <v>1.09383648715408E-3</v>
          </cell>
          <cell r="L962">
            <v>1.1099112822305899E-3</v>
          </cell>
          <cell r="M962">
            <v>1.3566035140008599E-3</v>
          </cell>
          <cell r="N962">
            <v>1.3711872393536201E-3</v>
          </cell>
          <cell r="O962">
            <v>2.6352405779721802E-3</v>
          </cell>
        </row>
        <row r="963">
          <cell r="A963" t="str">
            <v>ITOT-SWHHFOBR</v>
          </cell>
          <cell r="B963" t="str">
            <v>VAR_fout</v>
          </cell>
          <cell r="C963" t="str">
            <v>ITOT-SWH</v>
          </cell>
          <cell r="D963">
            <v>1.8458238951019632</v>
          </cell>
          <cell r="E963">
            <v>1.5615043119165299</v>
          </cell>
          <cell r="F963">
            <v>4.787849796889938E-3</v>
          </cell>
          <cell r="G963">
            <v>1.3990892935958228E-3</v>
          </cell>
          <cell r="H963">
            <v>2.1707179476912549E-3</v>
          </cell>
          <cell r="I963">
            <v>1.981708776764169E-3</v>
          </cell>
          <cell r="J963">
            <v>2.2133634321847089E-3</v>
          </cell>
        </row>
        <row r="964">
          <cell r="A964" t="str">
            <v>ITOT-SWHHFOBR</v>
          </cell>
          <cell r="B964" t="str">
            <v>VAR_fout</v>
          </cell>
          <cell r="C964" t="str">
            <v>CO2_I</v>
          </cell>
          <cell r="D964">
            <v>210.21030123549801</v>
          </cell>
          <cell r="E964">
            <v>177.064769925002</v>
          </cell>
          <cell r="F964">
            <v>0.53942669865280302</v>
          </cell>
          <cell r="G964">
            <v>0.155960731967974</v>
          </cell>
          <cell r="H964">
            <v>0.23944171470638601</v>
          </cell>
          <cell r="I964">
            <v>0.21632688401324299</v>
          </cell>
          <cell r="J964">
            <v>0.23913564399294601</v>
          </cell>
        </row>
        <row r="965">
          <cell r="A965" t="str">
            <v>ITOT-SWHHFOBR</v>
          </cell>
          <cell r="B965" t="str">
            <v>VAR_fin</v>
          </cell>
          <cell r="C965" t="str">
            <v>IHFO</v>
          </cell>
          <cell r="D965">
            <v>2.7300039121493245</v>
          </cell>
          <cell r="E965">
            <v>2.2995424665584703</v>
          </cell>
          <cell r="F965">
            <v>7.0055415409454947E-3</v>
          </cell>
          <cell r="G965">
            <v>2.0254640515321352E-3</v>
          </cell>
          <cell r="H965">
            <v>3.1096326585244964E-3</v>
          </cell>
          <cell r="I965">
            <v>2.8094400521200364E-3</v>
          </cell>
          <cell r="J965">
            <v>3.1056577141940983E-3</v>
          </cell>
        </row>
        <row r="966">
          <cell r="A966" t="str">
            <v>ITOT-SWHHFOBR</v>
          </cell>
          <cell r="B966" t="str">
            <v>VAR_ncap</v>
          </cell>
          <cell r="C966" t="str">
            <v>-</v>
          </cell>
          <cell r="D966">
            <v>1.2802626418658401E-3</v>
          </cell>
          <cell r="E966">
            <v>4.9186968590425198E-5</v>
          </cell>
          <cell r="F966">
            <v>3.4165988705552097E-5</v>
          </cell>
          <cell r="G966">
            <v>3.4866256966799701E-5</v>
          </cell>
          <cell r="H966">
            <v>1.5682946581253301E-4</v>
          </cell>
          <cell r="I966">
            <v>4.9772510366839397E-5</v>
          </cell>
          <cell r="J966">
            <v>7.2840505948320797E-5</v>
          </cell>
          <cell r="K966">
            <v>2.2318516975928601E-5</v>
          </cell>
          <cell r="L966">
            <v>3.6108763581453303E-5</v>
          </cell>
          <cell r="M966">
            <v>2.9582396294029299E-5</v>
          </cell>
          <cell r="N966">
            <v>2.10086755624559E-5</v>
          </cell>
          <cell r="O966">
            <v>1.10046030319116E-5</v>
          </cell>
        </row>
        <row r="967">
          <cell r="A967" t="str">
            <v>ITOT-SWHHFOBR</v>
          </cell>
          <cell r="B967" t="str">
            <v>VAR_cap</v>
          </cell>
          <cell r="C967" t="str">
            <v>-</v>
          </cell>
          <cell r="D967">
            <v>0.10199726264186584</v>
          </cell>
          <cell r="E967">
            <v>0.10196270769706592</v>
          </cell>
          <cell r="F967">
            <v>4.5408766257382105E-4</v>
          </cell>
          <cell r="G967">
            <v>1.328504027876265E-4</v>
          </cell>
          <cell r="H967">
            <v>2.0516880518120853E-4</v>
          </cell>
          <cell r="I967">
            <v>1.8815890067815739E-4</v>
          </cell>
          <cell r="J967">
            <v>2.0947777758527808E-4</v>
          </cell>
          <cell r="K967">
            <v>-1.9259806452832993E-5</v>
          </cell>
          <cell r="L967">
            <v>-3.1223811519630069E-6</v>
          </cell>
          <cell r="M967">
            <v>-2.2240920263108803E-5</v>
          </cell>
          <cell r="N967">
            <v>-5.3968449439491993E-6</v>
          </cell>
          <cell r="O967">
            <v>-2.3242461724863996E-5</v>
          </cell>
        </row>
        <row r="968">
          <cell r="A968" t="str">
            <v>RHSA-WHSTG-ELCHP</v>
          </cell>
          <cell r="B968" t="str">
            <v>VAR_fout</v>
          </cell>
          <cell r="C968" t="str">
            <v>RHSA-WHAELCH</v>
          </cell>
          <cell r="D968">
            <v>7.1237341743926607E-7</v>
          </cell>
          <cell r="E968">
            <v>2.7786013160977629E-6</v>
          </cell>
          <cell r="F968">
            <v>0.86495872836688614</v>
          </cell>
          <cell r="G968">
            <v>1.1932834635887568</v>
          </cell>
          <cell r="H968">
            <v>1.2689750986256845</v>
          </cell>
          <cell r="I968">
            <v>1.5429423201854486</v>
          </cell>
          <cell r="J968">
            <v>1.5184824944912116</v>
          </cell>
          <cell r="K968">
            <v>1.5654531777402285</v>
          </cell>
          <cell r="L968">
            <v>1.9883873167149568</v>
          </cell>
          <cell r="M968">
            <v>2.0773752295888244</v>
          </cell>
          <cell r="N968">
            <v>1.8420935245975427</v>
          </cell>
          <cell r="O968">
            <v>2.0106270945704194</v>
          </cell>
        </row>
        <row r="969">
          <cell r="A969" t="str">
            <v>RHSA-WHSTG-ELCHP</v>
          </cell>
          <cell r="B969" t="str">
            <v>VAR_fin</v>
          </cell>
          <cell r="C969" t="str">
            <v>RHSA-WHAELCH</v>
          </cell>
          <cell r="D969">
            <v>1.4000108319106736E-5</v>
          </cell>
          <cell r="E969">
            <v>1.0019335645212143E-5</v>
          </cell>
          <cell r="F969">
            <v>0.8649894898215813</v>
          </cell>
          <cell r="G969">
            <v>1.1933171746106042</v>
          </cell>
          <cell r="H969">
            <v>1.2690259127623815</v>
          </cell>
          <cell r="I969">
            <v>1.5430063567238264</v>
          </cell>
          <cell r="J969">
            <v>1.5185618959736205</v>
          </cell>
          <cell r="K969">
            <v>1.5655253138100131</v>
          </cell>
          <cell r="L969">
            <v>1.9884785677661907</v>
          </cell>
          <cell r="M969">
            <v>2.0774682031343197</v>
          </cell>
          <cell r="N969">
            <v>1.8421801437364109</v>
          </cell>
          <cell r="O969">
            <v>2.0107388492768226</v>
          </cell>
        </row>
        <row r="970">
          <cell r="A970" t="str">
            <v>RHSA-WHSTG-ELCHP</v>
          </cell>
          <cell r="B970" t="str">
            <v>VAR_ncap</v>
          </cell>
          <cell r="C970" t="str">
            <v>-</v>
          </cell>
          <cell r="D970">
            <v>1.6603480533783299E-2</v>
          </cell>
          <cell r="E970">
            <v>4.1423986220242098E-2</v>
          </cell>
          <cell r="F970">
            <v>2.1433530375795599E-2</v>
          </cell>
          <cell r="G970">
            <v>1.7068403099418102E-2</v>
          </cell>
          <cell r="H970">
            <v>6.0852924687129897E-2</v>
          </cell>
          <cell r="I970">
            <v>4.92860369835516E-2</v>
          </cell>
          <cell r="J970">
            <v>2.33962485770942E-2</v>
          </cell>
          <cell r="K970">
            <v>6.1161764600838497E-2</v>
          </cell>
          <cell r="L970">
            <v>7.7930581145309E-2</v>
          </cell>
          <cell r="M970">
            <v>2.9360644162099402E-2</v>
          </cell>
          <cell r="N970">
            <v>5.5371178798949601E-2</v>
          </cell>
          <cell r="O970">
            <v>8.1139358863171696E-2</v>
          </cell>
        </row>
        <row r="971">
          <cell r="A971" t="str">
            <v>RHSA-WHSTG-ELCHP</v>
          </cell>
          <cell r="B971" t="str">
            <v>VAR_cap</v>
          </cell>
          <cell r="C971" t="str">
            <v>-</v>
          </cell>
          <cell r="D971">
            <v>1.6604720063186387E-2</v>
          </cell>
          <cell r="E971">
            <v>5.7915148813155272E-2</v>
          </cell>
          <cell r="F971">
            <v>7.9306235714803289E-2</v>
          </cell>
          <cell r="G971">
            <v>9.6330367899990971E-2</v>
          </cell>
          <cell r="H971">
            <v>0.12456595185404304</v>
          </cell>
          <cell r="I971">
            <v>0.12826692407942636</v>
          </cell>
          <cell r="J971">
            <v>0.13338564005982304</v>
          </cell>
          <cell r="K971">
            <v>0.13345886446766761</v>
          </cell>
          <cell r="L971">
            <v>0.16639865600446319</v>
          </cell>
          <cell r="M971">
            <v>0.16780041576875521</v>
          </cell>
          <cell r="N971">
            <v>0.14792607490511961</v>
          </cell>
          <cell r="O971">
            <v>0.1651965683202542</v>
          </cell>
        </row>
        <row r="972">
          <cell r="A972" t="str">
            <v>ITOT-SWHSTG-ELCHP</v>
          </cell>
          <cell r="B972" t="str">
            <v>VAR_fout</v>
          </cell>
          <cell r="C972" t="str">
            <v>ITOT-SWHAELCH</v>
          </cell>
          <cell r="D972">
            <v>3.5907734508534736E-4</v>
          </cell>
          <cell r="E972">
            <v>8.4253375619319605E-5</v>
          </cell>
          <cell r="F972">
            <v>8.5666742583966962E-3</v>
          </cell>
          <cell r="G972">
            <v>1.2283087180506233E-2</v>
          </cell>
          <cell r="H972">
            <v>6.0392912705665904E-3</v>
          </cell>
          <cell r="I972">
            <v>6.359970360712292E-3</v>
          </cell>
          <cell r="J972">
            <v>9.938921833644896E-3</v>
          </cell>
          <cell r="K972">
            <v>6.0568014567663434E-2</v>
          </cell>
          <cell r="L972">
            <v>0.16336124227142107</v>
          </cell>
          <cell r="M972">
            <v>0.2579428546128571</v>
          </cell>
          <cell r="N972">
            <v>0.33215154544000974</v>
          </cell>
          <cell r="O972">
            <v>0.44382940963728607</v>
          </cell>
        </row>
        <row r="973">
          <cell r="A973" t="str">
            <v>ITOT-SWHSTG-ELCHP</v>
          </cell>
          <cell r="B973" t="str">
            <v>VAR_fin</v>
          </cell>
          <cell r="C973" t="str">
            <v>ITOT-SWHAELCH</v>
          </cell>
          <cell r="D973">
            <v>4.8559250363654579E-4</v>
          </cell>
          <cell r="E973">
            <v>1.0703705821079216E-4</v>
          </cell>
          <cell r="F973">
            <v>1.1073081891670358E-2</v>
          </cell>
          <cell r="G973">
            <v>1.5384115716808044E-2</v>
          </cell>
          <cell r="H973">
            <v>7.3101046654726184E-3</v>
          </cell>
          <cell r="I973">
            <v>7.5021373326079393E-3</v>
          </cell>
          <cell r="J973">
            <v>1.1405124497356488E-2</v>
          </cell>
          <cell r="K973">
            <v>6.7323053976750521E-2</v>
          </cell>
          <cell r="L973">
            <v>0.18154656026116006</v>
          </cell>
          <cell r="M973">
            <v>0.2866381894395047</v>
          </cell>
          <cell r="N973">
            <v>0.36910364296248482</v>
          </cell>
          <cell r="O973">
            <v>0.49319841139491738</v>
          </cell>
        </row>
        <row r="974">
          <cell r="A974" t="str">
            <v>ITOT-SWHSTG-ELCHP</v>
          </cell>
          <cell r="B974" t="str">
            <v>VAR_ncap</v>
          </cell>
          <cell r="C974" t="str">
            <v>-</v>
          </cell>
          <cell r="D974">
            <v>1.84489202360823E-2</v>
          </cell>
          <cell r="E974">
            <v>6.9552220300641906E-5</v>
          </cell>
          <cell r="F974">
            <v>2.7215380989222299E-2</v>
          </cell>
          <cell r="G974">
            <v>2.87231304171791E-2</v>
          </cell>
          <cell r="H974">
            <v>4.4577079125769699E-2</v>
          </cell>
          <cell r="I974">
            <v>4.1838624109224502E-2</v>
          </cell>
          <cell r="J974">
            <v>2.8926685103753801E-2</v>
          </cell>
          <cell r="K974">
            <v>4.4664525519121097E-2</v>
          </cell>
          <cell r="L974">
            <v>3.94574225012004E-2</v>
          </cell>
          <cell r="M974">
            <v>5.3609540976243902E-2</v>
          </cell>
          <cell r="N974">
            <v>4.9204676354419399E-2</v>
          </cell>
          <cell r="O974">
            <v>3.47563578273309E-2</v>
          </cell>
        </row>
        <row r="975">
          <cell r="A975" t="str">
            <v>ITOT-SWHSTG-ELCHP</v>
          </cell>
          <cell r="B975" t="str">
            <v>VAR_cap</v>
          </cell>
          <cell r="C975" t="str">
            <v>-</v>
          </cell>
          <cell r="D975">
            <v>1.84489202360823E-2</v>
          </cell>
          <cell r="E975">
            <v>1.7996245034444362E-2</v>
          </cell>
          <cell r="F975">
            <v>4.5230874967023847E-2</v>
          </cell>
          <cell r="G975">
            <v>7.4044691224251058E-2</v>
          </cell>
          <cell r="H975">
            <v>0.10472258876406794</v>
          </cell>
          <cell r="I975">
            <v>0.11518978243622441</v>
          </cell>
          <cell r="J975">
            <v>0.11518425962627689</v>
          </cell>
          <cell r="K975">
            <v>0.11497466391763697</v>
          </cell>
          <cell r="L975">
            <v>0.11504166694797328</v>
          </cell>
          <cell r="M975">
            <v>0.1369413371708102</v>
          </cell>
          <cell r="N975">
            <v>0.13680389780241892</v>
          </cell>
          <cell r="O975">
            <v>0.13684520623488078</v>
          </cell>
        </row>
        <row r="976">
          <cell r="A976" t="str">
            <v>D-RHNS_LTH_CHPWOD</v>
          </cell>
          <cell r="B976" t="str">
            <v>VAR_fout</v>
          </cell>
          <cell r="C976" t="str">
            <v>RHNS_LTH_CHPWOD_ON</v>
          </cell>
          <cell r="D976">
            <v>3.8554552910350375E-5</v>
          </cell>
          <cell r="E976">
            <v>3.0726210095343653E-5</v>
          </cell>
          <cell r="F976">
            <v>1.2801344747619039E-5</v>
          </cell>
          <cell r="G976">
            <v>4.1335753260560828E-3</v>
          </cell>
          <cell r="H976">
            <v>8.7535028374711912E-3</v>
          </cell>
          <cell r="I976">
            <v>9.4323488502805926E-3</v>
          </cell>
          <cell r="J976">
            <v>7.7728198039194877E-3</v>
          </cell>
          <cell r="K976">
            <v>2.0850322405541598E-2</v>
          </cell>
          <cell r="L976">
            <v>2.0306060176932653E-2</v>
          </cell>
          <cell r="M976">
            <v>2.7084042072646565E-2</v>
          </cell>
          <cell r="N976">
            <v>1.1769409412676802E-2</v>
          </cell>
          <cell r="O976">
            <v>2.1926434656968214E-2</v>
          </cell>
        </row>
        <row r="977">
          <cell r="A977" t="str">
            <v>D-RHNS_LTH_CHPWOD</v>
          </cell>
          <cell r="B977" t="str">
            <v>VAR_fout</v>
          </cell>
          <cell r="C977" t="str">
            <v>RHSA_LTH</v>
          </cell>
          <cell r="D977">
            <v>2.6195292682265792E-5</v>
          </cell>
          <cell r="E977">
            <v>9.9414572422481926E-5</v>
          </cell>
          <cell r="F977">
            <v>5.0167777601240616E-5</v>
          </cell>
          <cell r="G977">
            <v>3.8165736801194219E-5</v>
          </cell>
          <cell r="H977">
            <v>7.1678149736872357E-5</v>
          </cell>
          <cell r="I977">
            <v>5.062610510141682E-5</v>
          </cell>
          <cell r="J977">
            <v>7.4472667145077275E-5</v>
          </cell>
          <cell r="K977">
            <v>1.1275513258861673E-3</v>
          </cell>
          <cell r="L977">
            <v>9.2283749879664236E-4</v>
          </cell>
          <cell r="M977">
            <v>1.4827295741403869E-4</v>
          </cell>
          <cell r="N977">
            <v>1.2533244121729467E-3</v>
          </cell>
          <cell r="O977">
            <v>2.2296261774110059E-4</v>
          </cell>
        </row>
        <row r="978">
          <cell r="A978" t="str">
            <v>D-RHNS_LTH_CHPWOD</v>
          </cell>
          <cell r="B978" t="str">
            <v>VAR_fout</v>
          </cell>
          <cell r="C978" t="str">
            <v>LTH</v>
          </cell>
          <cell r="E978">
            <v>2.1827649476898758E-6</v>
          </cell>
          <cell r="F978">
            <v>4.2665061957680652E-6</v>
          </cell>
          <cell r="G978">
            <v>1.7833942212961636E-6</v>
          </cell>
          <cell r="H978">
            <v>8.4052940197551098E-6</v>
          </cell>
          <cell r="I978">
            <v>1.2182339112923173E-5</v>
          </cell>
          <cell r="J978">
            <v>1.3087630511225768E-5</v>
          </cell>
          <cell r="K978">
            <v>4.1539017728162149E-5</v>
          </cell>
          <cell r="L978">
            <v>4.3413044908235773E-5</v>
          </cell>
          <cell r="M978">
            <v>6.6490575743946247E-5</v>
          </cell>
          <cell r="N978">
            <v>3.6891957998685754E-5</v>
          </cell>
          <cell r="O978">
            <v>6.9979227897595816E-5</v>
          </cell>
        </row>
        <row r="979">
          <cell r="A979" t="str">
            <v>D-RHNS_LTH_CHPWOD</v>
          </cell>
          <cell r="B979" t="str">
            <v>VAR_fin</v>
          </cell>
          <cell r="C979" t="str">
            <v>RHNS_LTH_CHPWOD</v>
          </cell>
          <cell r="D979">
            <v>6.4749845592616177E-5</v>
          </cell>
          <cell r="E979">
            <v>1.3232354746551544E-4</v>
          </cell>
          <cell r="F979">
            <v>6.7235628544627698E-5</v>
          </cell>
          <cell r="G979">
            <v>4.1745958594327746E-3</v>
          </cell>
          <cell r="H979">
            <v>8.8340308280756216E-3</v>
          </cell>
          <cell r="I979">
            <v>9.4955083264442013E-3</v>
          </cell>
          <cell r="J979">
            <v>7.8604100005331828E-3</v>
          </cell>
          <cell r="K979">
            <v>2.2019412749155937E-2</v>
          </cell>
          <cell r="L979">
            <v>2.1272310720637514E-2</v>
          </cell>
          <cell r="M979">
            <v>2.7298805605804569E-2</v>
          </cell>
          <cell r="N979">
            <v>1.3059625782848442E-2</v>
          </cell>
          <cell r="O979">
            <v>2.2219376502606913E-2</v>
          </cell>
        </row>
        <row r="980">
          <cell r="A980" t="str">
            <v>D-SBIO</v>
          </cell>
          <cell r="B980" t="str">
            <v>VAR_fout</v>
          </cell>
          <cell r="C980" t="str">
            <v>SBIO</v>
          </cell>
          <cell r="D980">
            <v>4.0476996789815525</v>
          </cell>
          <cell r="E980">
            <v>4.5837761347812247</v>
          </cell>
          <cell r="F980">
            <v>4.6651361053264093</v>
          </cell>
          <cell r="G980">
            <v>4.6546537123453113</v>
          </cell>
          <cell r="H980">
            <v>4.7683294150229916</v>
          </cell>
          <cell r="I980">
            <v>4.8659240957093406</v>
          </cell>
          <cell r="J980">
            <v>4.9364280181391917</v>
          </cell>
          <cell r="K980">
            <v>5.0595614308512822</v>
          </cell>
          <cell r="L980">
            <v>5.0600693363019698</v>
          </cell>
          <cell r="M980">
            <v>5.0616453655446847</v>
          </cell>
          <cell r="N980">
            <v>6.4034914505805451</v>
          </cell>
          <cell r="O980">
            <v>6.458795352055291</v>
          </cell>
        </row>
        <row r="981">
          <cell r="A981" t="str">
            <v>D-SBIO</v>
          </cell>
          <cell r="B981" t="str">
            <v>VAR_fin</v>
          </cell>
          <cell r="C981" t="str">
            <v>BIO</v>
          </cell>
          <cell r="D981">
            <v>4.0476996789815525</v>
          </cell>
          <cell r="E981">
            <v>4.5837761347812247</v>
          </cell>
          <cell r="F981">
            <v>4.6651361053264093</v>
          </cell>
          <cell r="G981">
            <v>4.6546537123453113</v>
          </cell>
          <cell r="H981">
            <v>4.7683294150229916</v>
          </cell>
          <cell r="I981">
            <v>4.8659240957093406</v>
          </cell>
          <cell r="J981">
            <v>4.9364280181391917</v>
          </cell>
          <cell r="K981">
            <v>5.0595614308512822</v>
          </cell>
          <cell r="L981">
            <v>5.0600693363019698</v>
          </cell>
          <cell r="M981">
            <v>5.0616453655446847</v>
          </cell>
          <cell r="N981">
            <v>6.4034914505805451</v>
          </cell>
          <cell r="O981">
            <v>6.458795352055291</v>
          </cell>
        </row>
        <row r="982">
          <cell r="A982" t="str">
            <v>RHEM-SHDEM</v>
          </cell>
          <cell r="B982" t="str">
            <v>VAR_fout</v>
          </cell>
          <cell r="C982" t="str">
            <v>RHEM-SHD</v>
          </cell>
          <cell r="D982">
            <v>66.986774791699034</v>
          </cell>
          <cell r="E982">
            <v>66.782026660973159</v>
          </cell>
          <cell r="F982">
            <v>65.887030306479787</v>
          </cell>
          <cell r="G982">
            <v>64.87837932369753</v>
          </cell>
          <cell r="H982">
            <v>63.959017636009939</v>
          </cell>
          <cell r="I982">
            <v>62.328030452496208</v>
          </cell>
          <cell r="J982">
            <v>60.28450390115048</v>
          </cell>
          <cell r="K982">
            <v>58.319860093770238</v>
          </cell>
          <cell r="L982">
            <v>55.800958860111159</v>
          </cell>
          <cell r="M982">
            <v>52.537901814509972</v>
          </cell>
          <cell r="N982">
            <v>51.531428599672736</v>
          </cell>
          <cell r="O982">
            <v>41.792267123779538</v>
          </cell>
        </row>
        <row r="983">
          <cell r="A983" t="str">
            <v>RHEM-SHDEM</v>
          </cell>
          <cell r="B983" t="str">
            <v>VAR_fin</v>
          </cell>
          <cell r="C983" t="str">
            <v>RHEM-SHNST</v>
          </cell>
          <cell r="D983">
            <v>2.8736316613396125E-4</v>
          </cell>
          <cell r="E983">
            <v>8.1851507951859312E-5</v>
          </cell>
          <cell r="F983">
            <v>4.1752149020078608E-3</v>
          </cell>
          <cell r="G983">
            <v>1.8588238883177908E-3</v>
          </cell>
          <cell r="H983">
            <v>6.8319668076293688E-3</v>
          </cell>
          <cell r="I983">
            <v>3.7361403834142676E-3</v>
          </cell>
          <cell r="J983">
            <v>2.5607285953290074E-3</v>
          </cell>
          <cell r="K983">
            <v>5.0957185849207836E-3</v>
          </cell>
          <cell r="L983">
            <v>2.984023431325351E-3</v>
          </cell>
          <cell r="M983">
            <v>4.6527643747532651E-3</v>
          </cell>
          <cell r="N983">
            <v>4.5179436069645229E-3</v>
          </cell>
          <cell r="O983">
            <v>8.3555246017177395E-3</v>
          </cell>
        </row>
        <row r="984">
          <cell r="A984" t="str">
            <v>RHEM-SHDEM</v>
          </cell>
          <cell r="B984" t="str">
            <v>VAR_fin</v>
          </cell>
          <cell r="C984" t="str">
            <v>RHEM-SHPLT</v>
          </cell>
          <cell r="D984">
            <v>1.3981918540373619</v>
          </cell>
          <cell r="E984">
            <v>1.6077230487211054</v>
          </cell>
          <cell r="F984">
            <v>1.6045254419810091</v>
          </cell>
          <cell r="G984">
            <v>1.6063437489571677</v>
          </cell>
          <cell r="H984">
            <v>1.6005645126620287</v>
          </cell>
          <cell r="I984">
            <v>1.6041753969685257</v>
          </cell>
          <cell r="J984">
            <v>1.6056715482957764</v>
          </cell>
          <cell r="K984">
            <v>1.6033025748434522</v>
          </cell>
          <cell r="L984">
            <v>1.6052819740944191</v>
          </cell>
          <cell r="M984">
            <v>1.6039453157191608</v>
          </cell>
          <cell r="N984">
            <v>1.6037806133406696</v>
          </cell>
          <cell r="O984">
            <v>1.6008650987128592</v>
          </cell>
        </row>
        <row r="985">
          <cell r="A985" t="str">
            <v>RHEM-SHDEM</v>
          </cell>
          <cell r="B985" t="str">
            <v>VAR_fin</v>
          </cell>
          <cell r="C985" t="str">
            <v>RHEM-SHNGAH</v>
          </cell>
          <cell r="D985">
            <v>1.0993180692662807E-2</v>
          </cell>
          <cell r="E985">
            <v>5.0780455598474208E-5</v>
          </cell>
          <cell r="F985">
            <v>1.0157375223017899E-2</v>
          </cell>
          <cell r="G985">
            <v>7.5420040658474323E-3</v>
          </cell>
          <cell r="H985">
            <v>1.7152877793943856E-2</v>
          </cell>
          <cell r="I985">
            <v>9.772357905323957E-3</v>
          </cell>
          <cell r="J985">
            <v>7.1428239349979258E-3</v>
          </cell>
          <cell r="K985">
            <v>1.3843373258477582E-2</v>
          </cell>
          <cell r="L985">
            <v>1.1457968154800442E-2</v>
          </cell>
          <cell r="M985">
            <v>1.2541335876145943E-2</v>
          </cell>
          <cell r="N985">
            <v>1.0994040612674364E-2</v>
          </cell>
          <cell r="O985">
            <v>3.1459218574163991E-2</v>
          </cell>
        </row>
        <row r="986">
          <cell r="A986" t="str">
            <v>RHEM-SHDEM</v>
          </cell>
          <cell r="B986" t="str">
            <v>VAR_fin</v>
          </cell>
          <cell r="C986" t="str">
            <v>RHEM-SHLTHC-WOD</v>
          </cell>
          <cell r="D986">
            <v>4.6647306490411374E-3</v>
          </cell>
          <cell r="E986">
            <v>7.6654196950543417E-6</v>
          </cell>
          <cell r="G986">
            <v>8.0998311056176588E-3</v>
          </cell>
          <cell r="H986">
            <v>1.8681557426567425E-2</v>
          </cell>
          <cell r="I986">
            <v>1.2423326084416883E-2</v>
          </cell>
          <cell r="J986">
            <v>9.2600453751575766E-3</v>
          </cell>
          <cell r="K986">
            <v>2.3442929646752781E-2</v>
          </cell>
          <cell r="L986">
            <v>2.1930085616247312E-2</v>
          </cell>
          <cell r="M986">
            <v>2.0669680640115023E-2</v>
          </cell>
          <cell r="N986">
            <v>2.2770784082371594E-2</v>
          </cell>
          <cell r="O986">
            <v>5.0754882010042253E-2</v>
          </cell>
        </row>
        <row r="987">
          <cell r="A987" t="str">
            <v>RHEM-SHDEM</v>
          </cell>
          <cell r="B987" t="str">
            <v>VAR_fin</v>
          </cell>
          <cell r="C987" t="str">
            <v>RHEM-SHSOL</v>
          </cell>
          <cell r="D987">
            <v>0.4067182813562169</v>
          </cell>
          <cell r="E987">
            <v>0.47094070313153641</v>
          </cell>
          <cell r="F987">
            <v>0.46762656620202675</v>
          </cell>
          <cell r="G987">
            <v>0.46929804622616039</v>
          </cell>
          <cell r="H987">
            <v>0.4451510852529254</v>
          </cell>
          <cell r="I987">
            <v>0.46931814646182524</v>
          </cell>
          <cell r="J987">
            <v>0.46837579845526306</v>
          </cell>
          <cell r="K987">
            <v>0.42461620302416792</v>
          </cell>
          <cell r="L987">
            <v>0.46163520761071214</v>
          </cell>
          <cell r="M987">
            <v>0.41463662438743587</v>
          </cell>
          <cell r="N987">
            <v>0.43712276958594581</v>
          </cell>
          <cell r="O987">
            <v>0.36620906141025089</v>
          </cell>
        </row>
        <row r="988">
          <cell r="A988" t="str">
            <v>RHEM-SHDEM</v>
          </cell>
          <cell r="B988" t="str">
            <v>VAR_fin</v>
          </cell>
          <cell r="C988" t="str">
            <v>RHEM-SHLTHD</v>
          </cell>
          <cell r="D988">
            <v>2.0354042084569213</v>
          </cell>
          <cell r="E988">
            <v>3.7886426542310763</v>
          </cell>
          <cell r="F988">
            <v>4.1706452960185123</v>
          </cell>
          <cell r="G988">
            <v>3.7212994012373803</v>
          </cell>
          <cell r="H988">
            <v>3.0641792079669243</v>
          </cell>
          <cell r="I988">
            <v>3.8961631102242382</v>
          </cell>
          <cell r="J988">
            <v>3.7976332922625686</v>
          </cell>
          <cell r="K988">
            <v>3.6636380223219152</v>
          </cell>
          <cell r="L988">
            <v>3.4977635804708331</v>
          </cell>
          <cell r="M988">
            <v>3.2778456525827444</v>
          </cell>
          <cell r="N988">
            <v>3.2105786442598285</v>
          </cell>
          <cell r="O988">
            <v>2.5556166582208428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</v>
          </cell>
          <cell r="D989">
            <v>18.972161385124696</v>
          </cell>
          <cell r="E989">
            <v>18.865763123070693</v>
          </cell>
          <cell r="F989">
            <v>18.980348655314454</v>
          </cell>
          <cell r="G989">
            <v>18.854482154657706</v>
          </cell>
          <cell r="H989">
            <v>18.455727305424045</v>
          </cell>
          <cell r="I989">
            <v>17.860748915381141</v>
          </cell>
          <cell r="J989">
            <v>17.28659381162992</v>
          </cell>
          <cell r="K989">
            <v>16.724291705708328</v>
          </cell>
          <cell r="L989">
            <v>15.958901090300513</v>
          </cell>
          <cell r="M989">
            <v>14.962087808522165</v>
          </cell>
          <cell r="N989">
            <v>14.657616763534079</v>
          </cell>
          <cell r="O989">
            <v>11.661420780597952</v>
          </cell>
        </row>
        <row r="990">
          <cell r="A990" t="str">
            <v>RHEM-SHDEM</v>
          </cell>
          <cell r="B990" t="str">
            <v>VAR_fin</v>
          </cell>
          <cell r="C990" t="str">
            <v>RHEM-SHELCB</v>
          </cell>
          <cell r="D990">
            <v>4.6105295346098254</v>
          </cell>
          <cell r="E990">
            <v>3.7258158042038745</v>
          </cell>
          <cell r="F990">
            <v>4.1990692019931419</v>
          </cell>
          <cell r="G990">
            <v>3.0390167093390223</v>
          </cell>
          <cell r="H990">
            <v>1.9047012597325967</v>
          </cell>
          <cell r="I990">
            <v>2.1056926996196306</v>
          </cell>
          <cell r="J990">
            <v>1.6134010158758005</v>
          </cell>
          <cell r="K990">
            <v>1.2853668714900339</v>
          </cell>
          <cell r="L990">
            <v>0.34452462723114269</v>
          </cell>
          <cell r="M990">
            <v>0.32203025083256387</v>
          </cell>
          <cell r="N990">
            <v>0.3156849528617377</v>
          </cell>
          <cell r="O990">
            <v>0.25175456758136083</v>
          </cell>
        </row>
        <row r="991">
          <cell r="A991" t="str">
            <v>RHEM-SHDEM</v>
          </cell>
          <cell r="B991" t="str">
            <v>VAR_fin</v>
          </cell>
          <cell r="C991" t="str">
            <v>RHEM-SHELCH</v>
          </cell>
          <cell r="D991">
            <v>9.879010129545863</v>
          </cell>
          <cell r="E991">
            <v>11.655124395268189</v>
          </cell>
          <cell r="F991">
            <v>11.650920241969382</v>
          </cell>
          <cell r="G991">
            <v>11.653883795907998</v>
          </cell>
          <cell r="H991">
            <v>16.145737262986668</v>
          </cell>
          <cell r="I991">
            <v>16.153708125891566</v>
          </cell>
          <cell r="J991">
            <v>16.155962384986267</v>
          </cell>
          <cell r="K991">
            <v>16.152217470769539</v>
          </cell>
          <cell r="L991">
            <v>16.155161154173904</v>
          </cell>
          <cell r="M991">
            <v>16.152365602106659</v>
          </cell>
          <cell r="N991">
            <v>16.154895482074696</v>
          </cell>
          <cell r="O991">
            <v>16.145943211521942</v>
          </cell>
        </row>
        <row r="992">
          <cell r="A992" t="str">
            <v>RHEM-SHDEM</v>
          </cell>
          <cell r="B992" t="str">
            <v>VAR_fin</v>
          </cell>
          <cell r="C992" t="str">
            <v>RHEM-SHLFO</v>
          </cell>
          <cell r="D992">
            <v>23.407264875184019</v>
          </cell>
          <cell r="E992">
            <v>18.622016525506112</v>
          </cell>
          <cell r="F992">
            <v>18.004785133208085</v>
          </cell>
          <cell r="G992">
            <v>19.242938049430705</v>
          </cell>
          <cell r="H992">
            <v>16.291780238113542</v>
          </cell>
          <cell r="I992">
            <v>14.463877351120285</v>
          </cell>
          <cell r="J992">
            <v>13.894726013005348</v>
          </cell>
          <cell r="K992">
            <v>13.294903616868213</v>
          </cell>
          <cell r="L992">
            <v>12.734645971962632</v>
          </cell>
          <cell r="M992">
            <v>10.936096119734309</v>
          </cell>
          <cell r="N992">
            <v>10.278179736996105</v>
          </cell>
          <cell r="O992">
            <v>4.4683486648885493</v>
          </cell>
        </row>
        <row r="993">
          <cell r="A993" t="str">
            <v>RHEM-SHDEM</v>
          </cell>
          <cell r="B993" t="str">
            <v>VAR_fin</v>
          </cell>
          <cell r="C993" t="str">
            <v>RHEM-SHCON</v>
          </cell>
          <cell r="D993">
            <v>1.4695172731576667</v>
          </cell>
          <cell r="E993">
            <v>3.405313007377631</v>
          </cell>
          <cell r="F993">
            <v>3.4048248324055921</v>
          </cell>
          <cell r="G993">
            <v>3.4045406144608354</v>
          </cell>
          <cell r="H993">
            <v>3.4047630123831398</v>
          </cell>
          <cell r="I993">
            <v>3.4048066002237696</v>
          </cell>
          <cell r="J993">
            <v>3.4046045168094414</v>
          </cell>
          <cell r="K993">
            <v>3.4033655164594645</v>
          </cell>
          <cell r="L993">
            <v>3.4036513502922263</v>
          </cell>
          <cell r="M993">
            <v>3.4034989844514096</v>
          </cell>
          <cell r="N993">
            <v>3.4035105579991263</v>
          </cell>
          <cell r="O993">
            <v>3.4044512308750012</v>
          </cell>
        </row>
        <row r="994">
          <cell r="A994" t="str">
            <v>RHEM-SHDEM</v>
          </cell>
          <cell r="B994" t="str">
            <v>VAR_fin</v>
          </cell>
          <cell r="C994" t="str">
            <v>RHEM-SHWOD</v>
          </cell>
          <cell r="D994">
            <v>4.7266924299024975</v>
          </cell>
          <cell r="E994">
            <v>4.6403074399381614</v>
          </cell>
          <cell r="F994">
            <v>3.2530680420099385</v>
          </cell>
          <cell r="G994">
            <v>2.3739214258404475</v>
          </cell>
          <cell r="H994">
            <v>2.1075588594385688</v>
          </cell>
          <cell r="I994">
            <v>1.8166750536923471</v>
          </cell>
          <cell r="J994">
            <v>1.5097973216443425</v>
          </cell>
          <cell r="K994">
            <v>1.2167005129737984</v>
          </cell>
          <cell r="L994">
            <v>1.0914726483719883</v>
          </cell>
          <cell r="M994">
            <v>0.9199246155934806</v>
          </cell>
          <cell r="N994">
            <v>0.86879365941713615</v>
          </cell>
          <cell r="O994">
            <v>0.36742475251573886</v>
          </cell>
        </row>
        <row r="995">
          <cell r="A995" t="str">
            <v>RHEM-SHDEM</v>
          </cell>
          <cell r="B995" t="str">
            <v>VAR_fin</v>
          </cell>
          <cell r="C995" t="str">
            <v>RHEM-SHLTHC-NGA</v>
          </cell>
          <cell r="D995">
            <v>6.6571389293140937E-2</v>
          </cell>
          <cell r="E995">
            <v>1.5517582826208751E-3</v>
          </cell>
          <cell r="F995">
            <v>0.13840961792804318</v>
          </cell>
          <cell r="G995">
            <v>0.49601347265019463</v>
          </cell>
          <cell r="H995">
            <v>0.49736979577506651</v>
          </cell>
          <cell r="I995">
            <v>0.52806639005348899</v>
          </cell>
          <cell r="J995">
            <v>0.5300678089924501</v>
          </cell>
          <cell r="K995">
            <v>0.51039194021201528</v>
          </cell>
          <cell r="L995">
            <v>0.51238648591694336</v>
          </cell>
          <cell r="M995">
            <v>0.50898545145590779</v>
          </cell>
          <cell r="N995">
            <v>0.56378750802761601</v>
          </cell>
          <cell r="O995">
            <v>0.8816504608785003</v>
          </cell>
        </row>
        <row r="996">
          <cell r="A996" t="str">
            <v>ITOT-SWHH2BR</v>
          </cell>
          <cell r="B996" t="str">
            <v>VAR_fout</v>
          </cell>
          <cell r="C996" t="str">
            <v>ITOT-SWH</v>
          </cell>
          <cell r="G996">
            <v>1.2863603645725059E-3</v>
          </cell>
          <cell r="H996">
            <v>6.9050351158079617E-3</v>
          </cell>
          <cell r="I996">
            <v>9.0293470377240878E-3</v>
          </cell>
          <cell r="J996">
            <v>9.0637607758828134E-3</v>
          </cell>
          <cell r="K996">
            <v>3.74830321263913E-2</v>
          </cell>
          <cell r="L996">
            <v>5.6744182094877214E-2</v>
          </cell>
          <cell r="M996">
            <v>0.12102962407135859</v>
          </cell>
          <cell r="N996">
            <v>0.12107828885634447</v>
          </cell>
          <cell r="O996">
            <v>0.12227249308552515</v>
          </cell>
        </row>
        <row r="997">
          <cell r="A997" t="str">
            <v>ITOT-SWHH2BR</v>
          </cell>
          <cell r="B997" t="str">
            <v>VAR_fin</v>
          </cell>
          <cell r="C997" t="str">
            <v>IH2</v>
          </cell>
          <cell r="G997">
            <v>1.5979565734507224E-3</v>
          </cell>
          <cell r="H997">
            <v>8.5589187090821146E-3</v>
          </cell>
          <cell r="I997">
            <v>1.1167658197224286E-2</v>
          </cell>
          <cell r="J997">
            <v>1.1185850795126866E-2</v>
          </cell>
          <cell r="K997">
            <v>4.6158551837002619E-2</v>
          </cell>
          <cell r="L997">
            <v>6.9847428258018304E-2</v>
          </cell>
          <cell r="M997">
            <v>0.14891294949894734</v>
          </cell>
          <cell r="N997">
            <v>0.14890827727126299</v>
          </cell>
          <cell r="O997">
            <v>0.1503118419609896</v>
          </cell>
        </row>
        <row r="998">
          <cell r="A998" t="str">
            <v>ITOT-SWHH2BR</v>
          </cell>
          <cell r="B998" t="str">
            <v>VAR_ncap</v>
          </cell>
          <cell r="C998" t="str">
            <v>-</v>
          </cell>
          <cell r="G998">
            <v>1.2033432049161499E-4</v>
          </cell>
          <cell r="H998">
            <v>5.1729169715083198E-4</v>
          </cell>
          <cell r="I998">
            <v>2.73562486042778E-4</v>
          </cell>
          <cell r="J998">
            <v>1.16614124025365E-4</v>
          </cell>
          <cell r="K998">
            <v>3.2102623105566999E-3</v>
          </cell>
          <cell r="L998">
            <v>2.10068118965607E-3</v>
          </cell>
          <cell r="M998">
            <v>5.45715779325144E-3</v>
          </cell>
          <cell r="N998">
            <v>3.40271102299761E-3</v>
          </cell>
          <cell r="O998">
            <v>2.1622617705602302E-3</v>
          </cell>
        </row>
        <row r="999">
          <cell r="A999" t="str">
            <v>ITOT-SWHH2BR</v>
          </cell>
          <cell r="B999" t="str">
            <v>VAR_cap</v>
          </cell>
          <cell r="C999" t="str">
            <v>-</v>
          </cell>
          <cell r="G999">
            <v>1.2033432049161499E-4</v>
          </cell>
          <cell r="H999">
            <v>6.2922764907048095E-4</v>
          </cell>
          <cell r="I999">
            <v>8.3556929856718897E-4</v>
          </cell>
          <cell r="J999">
            <v>8.3948753149523073E-4</v>
          </cell>
          <cell r="K999">
            <v>3.5360472564973863E-3</v>
          </cell>
          <cell r="L999">
            <v>5.3860024124840287E-3</v>
          </cell>
          <cell r="M999">
            <v>1.0684571141629075E-2</v>
          </cell>
          <cell r="N999">
            <v>1.0750063712259462E-2</v>
          </cell>
          <cell r="O999">
            <v>1.0932019972246569E-2</v>
          </cell>
        </row>
        <row r="1000">
          <cell r="A1000" t="str">
            <v>RHNS-SHSTG-ELC</v>
          </cell>
          <cell r="B1000" t="str">
            <v>VAR_fout</v>
          </cell>
          <cell r="C1000" t="str">
            <v>RHNS-SHAELCB</v>
          </cell>
          <cell r="E1000">
            <v>2.7901578902150849E-6</v>
          </cell>
          <cell r="F1000">
            <v>1.677946513311096E-2</v>
          </cell>
          <cell r="G1000">
            <v>1.807410706139935E-2</v>
          </cell>
          <cell r="H1000">
            <v>1.0602374358489165E-2</v>
          </cell>
          <cell r="I1000">
            <v>1.8005715089664716E-3</v>
          </cell>
          <cell r="J1000">
            <v>6.9876511297805685E-2</v>
          </cell>
          <cell r="K1000">
            <v>6.8031105011833293E-2</v>
          </cell>
          <cell r="L1000">
            <v>1.094952507089313E-2</v>
          </cell>
          <cell r="M1000">
            <v>8.0908410725449007E-4</v>
          </cell>
          <cell r="N1000">
            <v>7.9925753901216611E-4</v>
          </cell>
          <cell r="O1000">
            <v>7.4454985552581138E-4</v>
          </cell>
        </row>
        <row r="1001">
          <cell r="A1001" t="str">
            <v>RHNS-SHSTG-ELC</v>
          </cell>
          <cell r="B1001" t="str">
            <v>VAR_fin</v>
          </cell>
          <cell r="C1001" t="str">
            <v>RHNS-SHAELCB</v>
          </cell>
          <cell r="E1001">
            <v>1.4194905854105475E-6</v>
          </cell>
          <cell r="F1001">
            <v>1.6776140068163754E-2</v>
          </cell>
          <cell r="G1001">
            <v>1.8070984444868907E-2</v>
          </cell>
          <cell r="H1001">
            <v>1.0602098544319028E-2</v>
          </cell>
          <cell r="I1001">
            <v>1.8023977180648173E-3</v>
          </cell>
          <cell r="J1001">
            <v>6.98847123669388E-2</v>
          </cell>
          <cell r="K1001">
            <v>6.8037702111048717E-2</v>
          </cell>
          <cell r="L1001">
            <v>1.0949724942556078E-2</v>
          </cell>
          <cell r="M1001">
            <v>8.1343411774427649E-4</v>
          </cell>
          <cell r="N1001">
            <v>7.9902596159135198E-4</v>
          </cell>
          <cell r="O1001">
            <v>7.4895760131216409E-4</v>
          </cell>
        </row>
        <row r="1002">
          <cell r="A1002" t="str">
            <v>RHNS-SHSTG-ELC</v>
          </cell>
          <cell r="B1002" t="str">
            <v>VAR_ncap</v>
          </cell>
          <cell r="C1002" t="str">
            <v>-</v>
          </cell>
          <cell r="D1002">
            <v>1.7888623146297501E-5</v>
          </cell>
          <cell r="E1002">
            <v>1.39875389837691E-5</v>
          </cell>
          <cell r="F1002">
            <v>1.9582703048832998E-3</v>
          </cell>
          <cell r="G1002">
            <v>3.4670069468612901E-5</v>
          </cell>
          <cell r="H1002">
            <v>9.1435479428082799E-5</v>
          </cell>
          <cell r="I1002">
            <v>1.3739319184193701E-4</v>
          </cell>
          <cell r="J1002">
            <v>7.2387451358248301E-3</v>
          </cell>
          <cell r="K1002">
            <v>1.7930614583309E-4</v>
          </cell>
          <cell r="L1002">
            <v>1.4641556667340099E-4</v>
          </cell>
          <cell r="M1002">
            <v>1.3233127111109E-4</v>
          </cell>
          <cell r="N1002">
            <v>1.16840259903042E-4</v>
          </cell>
          <cell r="O1002">
            <v>1.38519386482958E-4</v>
          </cell>
        </row>
        <row r="1003">
          <cell r="A1003" t="str">
            <v>RHNS-SHSTG-ELC</v>
          </cell>
          <cell r="B1003" t="str">
            <v>VAR_cap</v>
          </cell>
          <cell r="C1003" t="str">
            <v>-</v>
          </cell>
          <cell r="D1003">
            <v>1.7888623146297501E-5</v>
          </cell>
          <cell r="E1003">
            <v>-3.8341731389470314E-7</v>
          </cell>
          <cell r="F1003">
            <v>1.9559003426583873E-3</v>
          </cell>
          <cell r="G1003">
            <v>1.9550725826035678E-3</v>
          </cell>
          <cell r="H1003">
            <v>1.3060957433169529E-3</v>
          </cell>
          <cell r="I1003">
            <v>3.0228132612063202E-4</v>
          </cell>
          <cell r="J1003">
            <v>7.3986745629106027E-3</v>
          </cell>
          <cell r="K1003">
            <v>7.0922066559060979E-3</v>
          </cell>
          <cell r="L1003">
            <v>1.26074422761451E-3</v>
          </cell>
          <cell r="M1003">
            <v>1.7826587317268502E-4</v>
          </cell>
          <cell r="N1003">
            <v>1.7205528910720899E-4</v>
          </cell>
          <cell r="O1003">
            <v>1.9728688916453098E-4</v>
          </cell>
        </row>
        <row r="1004">
          <cell r="A1004" t="str">
            <v>RHES-SHCOABR</v>
          </cell>
          <cell r="B1004" t="str">
            <v>VAR_fout</v>
          </cell>
          <cell r="C1004" t="str">
            <v>CO2_R</v>
          </cell>
          <cell r="D1004">
            <v>9.2700897261741009</v>
          </cell>
          <cell r="E1004">
            <v>9.2700662823395206</v>
          </cell>
          <cell r="F1004">
            <v>0.43876787149443902</v>
          </cell>
          <cell r="G1004">
            <v>0.36905640576394899</v>
          </cell>
          <cell r="H1004">
            <v>0.15042768819817501</v>
          </cell>
        </row>
        <row r="1005">
          <cell r="A1005" t="str">
            <v>RHES-SHCOABR</v>
          </cell>
          <cell r="B1005" t="str">
            <v>VAR_fout</v>
          </cell>
          <cell r="C1005" t="str">
            <v>RHES-SHCOA</v>
          </cell>
          <cell r="D1005">
            <v>7.200069690232308E-2</v>
          </cell>
          <cell r="E1005">
            <v>7.2000514814287556E-2</v>
          </cell>
          <cell r="F1005">
            <v>3.4079057980150609E-3</v>
          </cell>
          <cell r="G1005">
            <v>2.8664575204966954E-3</v>
          </cell>
          <cell r="H1005">
            <v>1.1683703937722288E-3</v>
          </cell>
        </row>
        <row r="1006">
          <cell r="A1006" t="str">
            <v>RHES-SHCOABR</v>
          </cell>
          <cell r="B1006" t="str">
            <v>VAR_fin</v>
          </cell>
          <cell r="C1006" t="str">
            <v>RCOA</v>
          </cell>
          <cell r="D1006">
            <v>0.10000096791989327</v>
          </cell>
          <cell r="E1006">
            <v>0.1000007150198438</v>
          </cell>
          <cell r="F1006">
            <v>4.7332024972431327E-3</v>
          </cell>
          <cell r="G1006">
            <v>3.9811910006898547E-3</v>
          </cell>
          <cell r="H1006">
            <v>1.6227366580169851E-3</v>
          </cell>
        </row>
        <row r="1007">
          <cell r="A1007" t="str">
            <v>RHES-SHCOABR</v>
          </cell>
          <cell r="B1007" t="str">
            <v>VAR_cap</v>
          </cell>
          <cell r="C1007" t="str">
            <v>-</v>
          </cell>
          <cell r="D1007">
            <v>7.0000000000000001E-3</v>
          </cell>
          <cell r="E1007">
            <v>6.9833353533793347E-3</v>
          </cell>
          <cell r="F1007">
            <v>4.8746667350263017E-4</v>
          </cell>
          <cell r="G1007">
            <v>4.4704840680200031E-4</v>
          </cell>
          <cell r="H1007">
            <v>1.1592340652686987E-4</v>
          </cell>
        </row>
        <row r="1008">
          <cell r="A1008" t="str">
            <v>D-INGA</v>
          </cell>
          <cell r="B1008" t="str">
            <v>VAR_fout</v>
          </cell>
          <cell r="C1008" t="str">
            <v>CO2</v>
          </cell>
          <cell r="D1008">
            <v>2102.4653225965299</v>
          </cell>
          <cell r="E1008">
            <v>1714.12404838005</v>
          </cell>
          <cell r="F1008">
            <v>1772.35248424058</v>
          </cell>
          <cell r="G1008">
            <v>1621.55635230135</v>
          </cell>
          <cell r="H1008">
            <v>1411.78665662969</v>
          </cell>
          <cell r="I1008">
            <v>1244.6240231427</v>
          </cell>
          <cell r="J1008">
            <v>1148.9234776430801</v>
          </cell>
          <cell r="K1008">
            <v>1041.7779028223799</v>
          </cell>
          <cell r="L1008">
            <v>847.49604365772598</v>
          </cell>
          <cell r="M1008">
            <v>696.24278115835</v>
          </cell>
          <cell r="N1008">
            <v>654.76307535868796</v>
          </cell>
          <cell r="O1008">
            <v>567.86303559257999</v>
          </cell>
        </row>
        <row r="1009">
          <cell r="A1009" t="str">
            <v>D-INGA</v>
          </cell>
          <cell r="B1009" t="str">
            <v>VAR_fout</v>
          </cell>
          <cell r="C1009" t="str">
            <v>IH2</v>
          </cell>
          <cell r="G1009">
            <v>5.9297790672975335E-3</v>
          </cell>
          <cell r="H1009">
            <v>1.9782655103360129E-2</v>
          </cell>
          <cell r="I1009">
            <v>3.0088826779340522E-2</v>
          </cell>
          <cell r="J1009">
            <v>2.8424688420491659E-2</v>
          </cell>
          <cell r="K1009">
            <v>0.10709165882237291</v>
          </cell>
          <cell r="L1009">
            <v>0.12355506331308483</v>
          </cell>
          <cell r="M1009">
            <v>0.19771849902026947</v>
          </cell>
          <cell r="N1009">
            <v>0.19432018196527734</v>
          </cell>
          <cell r="O1009">
            <v>0.2013244474215119</v>
          </cell>
        </row>
        <row r="1010">
          <cell r="A1010" t="str">
            <v>D-INGA</v>
          </cell>
          <cell r="B1010" t="str">
            <v>VAR_fout</v>
          </cell>
          <cell r="C1010" t="str">
            <v>INGA</v>
          </cell>
          <cell r="D1010">
            <v>37.483032675732296</v>
          </cell>
          <cell r="E1010">
            <v>30.295715474622728</v>
          </cell>
          <cell r="F1010">
            <v>34.035898099936482</v>
          </cell>
          <cell r="G1010">
            <v>31.371113287900876</v>
          </cell>
          <cell r="H1010">
            <v>27.663600481464176</v>
          </cell>
          <cell r="I1010">
            <v>24.709128311587449</v>
          </cell>
          <cell r="J1010">
            <v>23.017732262757296</v>
          </cell>
          <cell r="K1010">
            <v>21.123783650613245</v>
          </cell>
          <cell r="L1010">
            <v>17.689995405184458</v>
          </cell>
          <cell r="M1010">
            <v>15.016517752559263</v>
          </cell>
          <cell r="N1010">
            <v>14.283427322937094</v>
          </cell>
          <cell r="O1010">
            <v>12.747600857348445</v>
          </cell>
        </row>
        <row r="1011">
          <cell r="A1011" t="str">
            <v>D-INGA</v>
          </cell>
          <cell r="B1011" t="str">
            <v>VAR_fin</v>
          </cell>
          <cell r="C1011" t="str">
            <v>NGA</v>
          </cell>
          <cell r="D1011">
            <v>37.27775394674704</v>
          </cell>
          <cell r="E1011">
            <v>30.392270361348483</v>
          </cell>
          <cell r="F1011">
            <v>31.424689436889743</v>
          </cell>
          <cell r="G1011">
            <v>28.750999154279263</v>
          </cell>
          <cell r="H1011">
            <v>25.031678309037012</v>
          </cell>
          <cell r="I1011">
            <v>22.067801828771248</v>
          </cell>
          <cell r="J1011">
            <v>20.370983646153991</v>
          </cell>
          <cell r="K1011">
            <v>18.471239411744396</v>
          </cell>
          <cell r="L1011">
            <v>15.026525596768193</v>
          </cell>
          <cell r="M1011">
            <v>12.344730162382088</v>
          </cell>
          <cell r="N1011">
            <v>11.609274385792338</v>
          </cell>
          <cell r="O1011">
            <v>10.068493538875529</v>
          </cell>
        </row>
        <row r="1012">
          <cell r="A1012" t="str">
            <v>D-INGA</v>
          </cell>
          <cell r="B1012" t="str">
            <v>VAR_fin</v>
          </cell>
          <cell r="C1012" t="str">
            <v>BNGA</v>
          </cell>
          <cell r="D1012">
            <v>0.32502275939113018</v>
          </cell>
          <cell r="E1012">
            <v>2.5046003169536263E-4</v>
          </cell>
          <cell r="F1012">
            <v>2.7199404098140931</v>
          </cell>
          <cell r="G1012">
            <v>2.720381351040059</v>
          </cell>
          <cell r="H1012">
            <v>2.7203862777364072</v>
          </cell>
          <cell r="I1012">
            <v>2.7203893823932841</v>
          </cell>
          <cell r="J1012">
            <v>2.7203959641723325</v>
          </cell>
          <cell r="K1012">
            <v>2.7204076647276065</v>
          </cell>
          <cell r="L1012">
            <v>2.7204050308267731</v>
          </cell>
          <cell r="M1012">
            <v>2.7204148003612283</v>
          </cell>
          <cell r="N1012">
            <v>2.7204286750978035</v>
          </cell>
          <cell r="O1012">
            <v>2.7205525574881708</v>
          </cell>
        </row>
        <row r="1013">
          <cell r="A1013" t="str">
            <v>D-INGA</v>
          </cell>
          <cell r="B1013" t="str">
            <v>VAR_fin</v>
          </cell>
          <cell r="C1013" t="str">
            <v>H2</v>
          </cell>
          <cell r="G1013">
            <v>5.9295101152741234E-3</v>
          </cell>
          <cell r="H1013">
            <v>1.977964683821521E-2</v>
          </cell>
          <cell r="I1013">
            <v>3.0081908664136622E-2</v>
          </cell>
          <cell r="J1013">
            <v>2.8417770305286933E-2</v>
          </cell>
          <cell r="K1013">
            <v>0.10707683428979482</v>
          </cell>
          <cell r="L1013">
            <v>0.12354814523314298</v>
          </cell>
          <cell r="M1013">
            <v>0.1977086159985505</v>
          </cell>
          <cell r="N1013">
            <v>0.19431625777618486</v>
          </cell>
          <cell r="O1013">
            <v>0.20129479835635378</v>
          </cell>
        </row>
        <row r="1014">
          <cell r="A1014" t="str">
            <v>D-INGA</v>
          </cell>
          <cell r="B1014" t="str">
            <v>VAR_ncap</v>
          </cell>
          <cell r="C1014" t="str">
            <v>-</v>
          </cell>
          <cell r="D1014">
            <v>1.40836479383304E-6</v>
          </cell>
          <cell r="E1014">
            <v>9.4482867555421597E-7</v>
          </cell>
          <cell r="F1014">
            <v>1.3725989564850401E-6</v>
          </cell>
          <cell r="G1014">
            <v>1.7094504050648599E-6</v>
          </cell>
          <cell r="H1014">
            <v>2.7601094328292198E-6</v>
          </cell>
          <cell r="I1014">
            <v>3.9214331419376596E-6</v>
          </cell>
          <cell r="J1014">
            <v>7.2826504662311996E-6</v>
          </cell>
          <cell r="K1014">
            <v>0.14288005974853901</v>
          </cell>
          <cell r="L1014">
            <v>0.485719807796963</v>
          </cell>
          <cell r="M1014">
            <v>1.6362989597146999E-4</v>
          </cell>
          <cell r="N1014">
            <v>5.6799469038918798E-5</v>
          </cell>
          <cell r="O1014">
            <v>2.5271785256110999E-4</v>
          </cell>
        </row>
        <row r="1015">
          <cell r="A1015" t="str">
            <v>D-INGA</v>
          </cell>
          <cell r="B1015" t="str">
            <v>VAR_cap</v>
          </cell>
          <cell r="C1015" t="str">
            <v>-</v>
          </cell>
          <cell r="D1015">
            <v>1.9844847786308939</v>
          </cell>
          <cell r="E1015">
            <v>1.9844857234595694</v>
          </cell>
          <cell r="F1015">
            <v>1.9844870960585259</v>
          </cell>
          <cell r="G1015">
            <v>1.9844888055089309</v>
          </cell>
          <cell r="H1015">
            <v>1.9844915656183637</v>
          </cell>
          <cell r="I1015">
            <v>1.9844954870515057</v>
          </cell>
          <cell r="J1015">
            <v>1.9845027697019719</v>
          </cell>
          <cell r="K1015">
            <v>1.0363137143924579</v>
          </cell>
          <cell r="L1015">
            <v>0.73546731618005401</v>
          </cell>
          <cell r="M1015">
            <v>0.62878139299859004</v>
          </cell>
          <cell r="N1015">
            <v>0.62883567175214405</v>
          </cell>
          <cell r="O1015">
            <v>0.62908697895611398</v>
          </cell>
        </row>
        <row r="1016">
          <cell r="A1016" t="str">
            <v>RHEM-SHNGAHP</v>
          </cell>
          <cell r="B1016" t="str">
            <v>VAR_fout</v>
          </cell>
          <cell r="C1016" t="str">
            <v>CO2_R</v>
          </cell>
          <cell r="F1016">
            <v>0.16588993695333701</v>
          </cell>
          <cell r="G1016">
            <v>0.17608426675032901</v>
          </cell>
          <cell r="H1016">
            <v>0.192535317723177</v>
          </cell>
          <cell r="I1016">
            <v>0.131640229196753</v>
          </cell>
          <cell r="J1016">
            <v>0.12695046590334899</v>
          </cell>
          <cell r="K1016">
            <v>0.21522757961831299</v>
          </cell>
          <cell r="L1016">
            <v>0.222354750652239</v>
          </cell>
          <cell r="M1016">
            <v>0.223307998984</v>
          </cell>
          <cell r="N1016">
            <v>0.159570485870041</v>
          </cell>
          <cell r="O1016">
            <v>0.67632048166410597</v>
          </cell>
        </row>
        <row r="1017">
          <cell r="A1017" t="str">
            <v>RHEM-SHNGAHP</v>
          </cell>
          <cell r="B1017" t="str">
            <v>VAR_fout</v>
          </cell>
          <cell r="C1017" t="str">
            <v>RHEM-SHANGAH</v>
          </cell>
          <cell r="F1017">
            <v>5.8826218777778974E-3</v>
          </cell>
          <cell r="G1017">
            <v>6.4938878517851696E-3</v>
          </cell>
          <cell r="H1017">
            <v>7.3395555515041065E-3</v>
          </cell>
          <cell r="I1017">
            <v>5.1815834896594415E-3</v>
          </cell>
          <cell r="J1017">
            <v>5.1320401109864484E-3</v>
          </cell>
          <cell r="K1017">
            <v>8.9296548990576655E-3</v>
          </cell>
          <cell r="L1017">
            <v>9.2253566759971494E-3</v>
          </cell>
          <cell r="M1017">
            <v>9.2649063408255308E-3</v>
          </cell>
          <cell r="N1017">
            <v>6.6204776052463743E-3</v>
          </cell>
          <cell r="O1017">
            <v>2.8060105090319296E-2</v>
          </cell>
        </row>
        <row r="1018">
          <cell r="A1018" t="str">
            <v>RHEM-SHNGAHP</v>
          </cell>
          <cell r="B1018" t="str">
            <v>VAR_fin</v>
          </cell>
          <cell r="C1018" t="str">
            <v>RHEMELCHPC</v>
          </cell>
          <cell r="F1018">
            <v>5.8826218777778974E-3</v>
          </cell>
          <cell r="G1018">
            <v>6.4938878517851696E-3</v>
          </cell>
          <cell r="H1018">
            <v>7.3395555515041065E-3</v>
          </cell>
          <cell r="I1018">
            <v>5.1815834896594415E-3</v>
          </cell>
          <cell r="J1018">
            <v>5.1320401109864484E-3</v>
          </cell>
          <cell r="K1018">
            <v>8.9296548990576655E-3</v>
          </cell>
          <cell r="L1018">
            <v>9.2253566759971494E-3</v>
          </cell>
          <cell r="M1018">
            <v>9.2649063408255308E-3</v>
          </cell>
          <cell r="N1018">
            <v>6.6204776052463743E-3</v>
          </cell>
          <cell r="O1018">
            <v>2.8060105090319296E-2</v>
          </cell>
        </row>
        <row r="1019">
          <cell r="A1019" t="str">
            <v>RHEM-SHNGAHP</v>
          </cell>
          <cell r="B1019" t="str">
            <v>VAR_fin</v>
          </cell>
          <cell r="C1019" t="str">
            <v>RNGA</v>
          </cell>
          <cell r="F1019">
            <v>2.9413109388889492E-3</v>
          </cell>
          <cell r="G1019">
            <v>3.1220614672044116E-3</v>
          </cell>
          <cell r="H1019">
            <v>3.4137467681414437E-3</v>
          </cell>
          <cell r="I1019">
            <v>2.3340466169637108E-3</v>
          </cell>
          <cell r="J1019">
            <v>2.2508947855203712E-3</v>
          </cell>
          <cell r="K1019">
            <v>3.8160918372041265E-3</v>
          </cell>
          <cell r="L1019">
            <v>3.9424601179474982E-3</v>
          </cell>
          <cell r="M1019">
            <v>3.9593616841134705E-3</v>
          </cell>
          <cell r="N1019">
            <v>2.8292639338659748E-3</v>
          </cell>
          <cell r="O1019">
            <v>1.1991497901845847E-2</v>
          </cell>
        </row>
        <row r="1020">
          <cell r="A1020" t="str">
            <v>RHEM-SHNGAHP</v>
          </cell>
          <cell r="B1020" t="str">
            <v>VAR_ncap</v>
          </cell>
          <cell r="C1020" t="str">
            <v>-</v>
          </cell>
          <cell r="D1020">
            <v>2.0948991988398799E-7</v>
          </cell>
          <cell r="E1020">
            <v>4.60601794857007E-7</v>
          </cell>
          <cell r="F1020">
            <v>4.8324909881798401E-4</v>
          </cell>
          <cell r="G1020">
            <v>7.6231192376745399E-6</v>
          </cell>
          <cell r="H1020">
            <v>1.16703364677035E-4</v>
          </cell>
          <cell r="I1020">
            <v>2.29615536450565E-4</v>
          </cell>
          <cell r="J1020">
            <v>9.2434076838358297E-5</v>
          </cell>
          <cell r="K1020">
            <v>5.2290516786940603E-4</v>
          </cell>
          <cell r="L1020">
            <v>9.8891800809999001E-5</v>
          </cell>
          <cell r="M1020">
            <v>2.45205979071471E-4</v>
          </cell>
          <cell r="N1020">
            <v>2.2034386537232199E-4</v>
          </cell>
          <cell r="O1020">
            <v>1.78049766945728E-3</v>
          </cell>
        </row>
        <row r="1021">
          <cell r="A1021" t="str">
            <v>RHEM-SHNGAHP</v>
          </cell>
          <cell r="B1021" t="str">
            <v>VAR_cap</v>
          </cell>
          <cell r="C1021" t="str">
            <v>-</v>
          </cell>
          <cell r="D1021">
            <v>2.0948991988398799E-7</v>
          </cell>
          <cell r="E1021">
            <v>1.5073934910476602E-7</v>
          </cell>
          <cell r="F1021">
            <v>4.8339103995430588E-4</v>
          </cell>
          <cell r="G1021">
            <v>4.9111331694381847E-4</v>
          </cell>
          <cell r="H1021">
            <v>6.0683476635955361E-4</v>
          </cell>
          <cell r="I1021">
            <v>4.5286135329851077E-4</v>
          </cell>
          <cell r="J1021">
            <v>4.3808496902206982E-4</v>
          </cell>
          <cell r="K1021">
            <v>8.4388165259789911E-4</v>
          </cell>
          <cell r="L1021">
            <v>7.3633093482581625E-4</v>
          </cell>
          <cell r="M1021">
            <v>8.6545887836449631E-4</v>
          </cell>
          <cell r="N1021">
            <v>6.2434500922687079E-4</v>
          </cell>
          <cell r="O1021">
            <v>2.2444553200628662E-3</v>
          </cell>
        </row>
        <row r="1022">
          <cell r="A1022" t="str">
            <v>D-SPLT</v>
          </cell>
          <cell r="B1022" t="str">
            <v>VAR_fout</v>
          </cell>
          <cell r="C1022" t="str">
            <v>SPLT</v>
          </cell>
          <cell r="D1022">
            <v>2.0856387011963147</v>
          </cell>
          <cell r="E1022">
            <v>2.4000934536962677</v>
          </cell>
          <cell r="F1022">
            <v>2.3203917516155164</v>
          </cell>
          <cell r="G1022">
            <v>2.5333676167557653</v>
          </cell>
          <cell r="H1022">
            <v>2.6823467870528099</v>
          </cell>
          <cell r="I1022">
            <v>3.0152022404091849</v>
          </cell>
          <cell r="J1022">
            <v>2.8918288547190532</v>
          </cell>
          <cell r="K1022">
            <v>2.953935598670185</v>
          </cell>
          <cell r="L1022">
            <v>2.8831909292467097</v>
          </cell>
          <cell r="M1022">
            <v>2.8158194063384463</v>
          </cell>
          <cell r="N1022">
            <v>2.7547488486643337</v>
          </cell>
          <cell r="O1022">
            <v>2.6332541688256614</v>
          </cell>
        </row>
        <row r="1023">
          <cell r="A1023" t="str">
            <v>D-SPLT</v>
          </cell>
          <cell r="B1023" t="str">
            <v>VAR_fin</v>
          </cell>
          <cell r="C1023" t="str">
            <v>PLT</v>
          </cell>
          <cell r="D1023">
            <v>2.0856387011963147</v>
          </cell>
          <cell r="E1023">
            <v>2.4000934536962677</v>
          </cell>
          <cell r="F1023">
            <v>2.3203917516155164</v>
          </cell>
          <cell r="G1023">
            <v>2.5333676167557653</v>
          </cell>
          <cell r="H1023">
            <v>2.6823467870528099</v>
          </cell>
          <cell r="I1023">
            <v>3.0152022404091849</v>
          </cell>
          <cell r="J1023">
            <v>2.8918288547190532</v>
          </cell>
          <cell r="K1023">
            <v>2.953935598670185</v>
          </cell>
          <cell r="L1023">
            <v>2.8831909292467097</v>
          </cell>
          <cell r="M1023">
            <v>2.8158194063384463</v>
          </cell>
          <cell r="N1023">
            <v>2.7547488486643337</v>
          </cell>
          <cell r="O1023">
            <v>2.6332541688256614</v>
          </cell>
        </row>
        <row r="1024">
          <cell r="A1024" t="str">
            <v>RHES-SHCONBR</v>
          </cell>
          <cell r="B1024" t="str">
            <v>VAR_fout</v>
          </cell>
          <cell r="C1024" t="str">
            <v>RHES-SHCON</v>
          </cell>
          <cell r="F1024">
            <v>2.3133624244933864E-4</v>
          </cell>
          <cell r="G1024">
            <v>1.7111696778456881E-4</v>
          </cell>
          <cell r="H1024">
            <v>2.4448627467880252E-4</v>
          </cell>
          <cell r="I1024">
            <v>2.4564280631681959E-4</v>
          </cell>
          <cell r="J1024">
            <v>2.3480160730820134E-4</v>
          </cell>
          <cell r="K1024">
            <v>6.4350402384327884E-4</v>
          </cell>
          <cell r="L1024">
            <v>6.1657340255697314E-4</v>
          </cell>
          <cell r="M1024">
            <v>6.2800880876280444E-4</v>
          </cell>
          <cell r="N1024">
            <v>6.3101051135966771E-4</v>
          </cell>
          <cell r="O1024">
            <v>9.790329968365557E-4</v>
          </cell>
        </row>
        <row r="1025">
          <cell r="A1025" t="str">
            <v>RHES-SHCONBR</v>
          </cell>
          <cell r="B1025" t="str">
            <v>VAR_fin</v>
          </cell>
          <cell r="C1025" t="str">
            <v>CON</v>
          </cell>
          <cell r="F1025">
            <v>2.3133624244933864E-4</v>
          </cell>
          <cell r="G1025">
            <v>1.7111696778456881E-4</v>
          </cell>
          <cell r="H1025">
            <v>2.4448627467880252E-4</v>
          </cell>
          <cell r="I1025">
            <v>2.4564280631681959E-4</v>
          </cell>
          <cell r="J1025">
            <v>2.3480160730820134E-4</v>
          </cell>
          <cell r="K1025">
            <v>6.4350402384327884E-4</v>
          </cell>
          <cell r="L1025">
            <v>6.1657340255697314E-4</v>
          </cell>
          <cell r="M1025">
            <v>6.2800880876280444E-4</v>
          </cell>
          <cell r="N1025">
            <v>6.3101051135966771E-4</v>
          </cell>
          <cell r="O1025">
            <v>9.790329968365557E-4</v>
          </cell>
        </row>
        <row r="1026">
          <cell r="A1026" t="str">
            <v>RHES-SHCONBR</v>
          </cell>
          <cell r="B1026" t="str">
            <v>VAR_ncap</v>
          </cell>
          <cell r="C1026" t="str">
            <v>-</v>
          </cell>
          <cell r="E1026">
            <v>6.2939830080048397E-8</v>
          </cell>
          <cell r="F1026">
            <v>1.23400050007663E-5</v>
          </cell>
          <cell r="G1026">
            <v>2.4427591186664902E-7</v>
          </cell>
          <cell r="H1026">
            <v>2.5346206095069102E-6</v>
          </cell>
          <cell r="I1026">
            <v>3.1472191521994302E-7</v>
          </cell>
          <cell r="J1026">
            <v>1.56422688179812E-7</v>
          </cell>
          <cell r="K1026">
            <v>3.3155898880174202E-5</v>
          </cell>
          <cell r="L1026">
            <v>1.10044017631684E-6</v>
          </cell>
          <cell r="M1026">
            <v>6.4676928338452697E-7</v>
          </cell>
          <cell r="N1026">
            <v>5.4698491108875001E-7</v>
          </cell>
          <cell r="O1026">
            <v>3.2388589974433303E-5</v>
          </cell>
        </row>
        <row r="1027">
          <cell r="A1027" t="str">
            <v>RHES-SHCONBR</v>
          </cell>
          <cell r="B1027" t="str">
            <v>VAR_cap</v>
          </cell>
          <cell r="C1027" t="str">
            <v>-</v>
          </cell>
          <cell r="E1027">
            <v>6.2939830080048397E-8</v>
          </cell>
          <cell r="F1027">
            <v>1.2359404242295169E-5</v>
          </cell>
          <cell r="G1027">
            <v>1.2562547839542268E-5</v>
          </cell>
          <cell r="H1027">
            <v>1.4972199104284077E-5</v>
          </cell>
          <cell r="I1027">
            <v>1.5212066720564325E-5</v>
          </cell>
          <cell r="J1027">
            <v>1.5121033215024767E-5</v>
          </cell>
          <cell r="K1027">
            <v>4.7923178338296206E-5</v>
          </cell>
          <cell r="L1027">
            <v>4.9493452824125299E-5</v>
          </cell>
          <cell r="M1027">
            <v>4.9651328452739978E-5</v>
          </cell>
          <cell r="N1027">
            <v>5.0185452956944964E-5</v>
          </cell>
          <cell r="O1027">
            <v>8.3229535765361613E-5</v>
          </cell>
        </row>
        <row r="1028">
          <cell r="A1028" t="str">
            <v>RHSA-WHSOLBR</v>
          </cell>
          <cell r="B1028" t="str">
            <v>VAR_fout</v>
          </cell>
          <cell r="C1028" t="str">
            <v>RHSA-WHASOL</v>
          </cell>
          <cell r="D1028">
            <v>1.721488024659851</v>
          </cell>
          <cell r="E1028">
            <v>1.9867520042089275</v>
          </cell>
          <cell r="F1028">
            <v>1.939285723154148</v>
          </cell>
          <cell r="G1028">
            <v>1.5080731502776266</v>
          </cell>
          <cell r="H1028">
            <v>1.1376872627602699</v>
          </cell>
          <cell r="I1028">
            <v>1.1075630887950818</v>
          </cell>
          <cell r="J1028">
            <v>1.1072911912677978</v>
          </cell>
          <cell r="K1028">
            <v>1.042850554085436</v>
          </cell>
          <cell r="L1028">
            <v>1.0362497845172052</v>
          </cell>
          <cell r="M1028">
            <v>0.98708734409501808</v>
          </cell>
          <cell r="N1028">
            <v>0.98494235288734555</v>
          </cell>
          <cell r="O1028">
            <v>0.83382775691021105</v>
          </cell>
        </row>
        <row r="1029">
          <cell r="A1029" t="str">
            <v>RHSA-WHSOLBR</v>
          </cell>
          <cell r="B1029" t="str">
            <v>VAR_fin</v>
          </cell>
          <cell r="C1029" t="str">
            <v>SOL</v>
          </cell>
          <cell r="D1029">
            <v>1.721488024659851</v>
          </cell>
          <cell r="E1029">
            <v>1.9867520042089275</v>
          </cell>
          <cell r="F1029">
            <v>1.939285723154148</v>
          </cell>
          <cell r="G1029">
            <v>1.5080731502776266</v>
          </cell>
          <cell r="H1029">
            <v>1.1376872627602699</v>
          </cell>
          <cell r="I1029">
            <v>1.1075630887950818</v>
          </cell>
          <cell r="J1029">
            <v>1.1072911912677978</v>
          </cell>
          <cell r="K1029">
            <v>1.042850554085436</v>
          </cell>
          <cell r="L1029">
            <v>1.0362497845172052</v>
          </cell>
          <cell r="M1029">
            <v>0.98708734409501808</v>
          </cell>
          <cell r="N1029">
            <v>0.98494235288734555</v>
          </cell>
          <cell r="O1029">
            <v>0.83382775691021105</v>
          </cell>
        </row>
        <row r="1030">
          <cell r="A1030" t="str">
            <v>RHSA-WHSOLBR</v>
          </cell>
          <cell r="B1030" t="str">
            <v>VAR_fin</v>
          </cell>
          <cell r="C1030" t="str">
            <v>RHSASOLBRC</v>
          </cell>
          <cell r="D1030">
            <v>1.721488024659851</v>
          </cell>
          <cell r="E1030">
            <v>1.9867520042089275</v>
          </cell>
          <cell r="F1030">
            <v>1.939285723154148</v>
          </cell>
          <cell r="G1030">
            <v>1.5080731502776266</v>
          </cell>
          <cell r="H1030">
            <v>1.1376872627602699</v>
          </cell>
          <cell r="I1030">
            <v>1.1075630887950818</v>
          </cell>
          <cell r="J1030">
            <v>1.1072911912677978</v>
          </cell>
          <cell r="K1030">
            <v>1.042850554085436</v>
          </cell>
          <cell r="L1030">
            <v>1.0362497845172052</v>
          </cell>
          <cell r="M1030">
            <v>0.98708734409501808</v>
          </cell>
          <cell r="N1030">
            <v>0.98494235288734555</v>
          </cell>
          <cell r="O1030">
            <v>0.83382775691021105</v>
          </cell>
        </row>
        <row r="1031">
          <cell r="A1031" t="str">
            <v>RHSA-WHSOLBR</v>
          </cell>
          <cell r="B1031" t="str">
            <v>VAR_ncap</v>
          </cell>
          <cell r="C1031" t="str">
            <v>-</v>
          </cell>
          <cell r="E1031">
            <v>8.2697763440397698E-2</v>
          </cell>
          <cell r="F1031">
            <v>2.8279177460967302E-6</v>
          </cell>
          <cell r="G1031">
            <v>9.7374785581008908E-6</v>
          </cell>
          <cell r="H1031">
            <v>7.0688762239318206E-2</v>
          </cell>
          <cell r="I1031">
            <v>9.0311168774957595E-2</v>
          </cell>
          <cell r="J1031">
            <v>9.7476822797610494E-5</v>
          </cell>
          <cell r="K1031">
            <v>6.2799345388831196E-2</v>
          </cell>
          <cell r="L1031">
            <v>7.4418675534068696E-2</v>
          </cell>
          <cell r="M1031">
            <v>7.0151906157662203E-3</v>
          </cell>
          <cell r="N1031">
            <v>7.4492401772294395E-2</v>
          </cell>
          <cell r="O1031">
            <v>4.1514939718380002E-2</v>
          </cell>
        </row>
        <row r="1032">
          <cell r="A1032" t="str">
            <v>RHSA-WHSOLBR</v>
          </cell>
          <cell r="B1032" t="str">
            <v>VAR_cap</v>
          </cell>
          <cell r="C1032" t="str">
            <v>-</v>
          </cell>
          <cell r="D1032">
            <v>0.25000991745774798</v>
          </cell>
          <cell r="E1032">
            <v>0.33270768089814567</v>
          </cell>
          <cell r="F1032">
            <v>0.33271050881589176</v>
          </cell>
          <cell r="G1032">
            <v>0.33272024629444985</v>
          </cell>
          <cell r="H1032">
            <v>0.17790721471717941</v>
          </cell>
          <cell r="I1032">
            <v>0.161008409822187</v>
          </cell>
          <cell r="J1032">
            <v>0.16109740783707299</v>
          </cell>
          <cell r="K1032">
            <v>0.153207990986586</v>
          </cell>
          <cell r="L1032">
            <v>0.151179261874722</v>
          </cell>
          <cell r="M1032">
            <v>0.144233211538666</v>
          </cell>
          <cell r="N1032">
            <v>0.14345766979534999</v>
          </cell>
          <cell r="O1032">
            <v>0.123022532106441</v>
          </cell>
        </row>
        <row r="1033">
          <cell r="A1033" t="str">
            <v>SCOM-SHCONBR</v>
          </cell>
          <cell r="B1033" t="str">
            <v>VAR_ncap</v>
          </cell>
          <cell r="C1033" t="str">
            <v>-</v>
          </cell>
          <cell r="F1033">
            <v>1.0795234166775201E-8</v>
          </cell>
          <cell r="G1033">
            <v>1.3552774777388201E-8</v>
          </cell>
          <cell r="H1033">
            <v>2.8366957479523799E-8</v>
          </cell>
          <cell r="I1033">
            <v>4.9036995025007999E-8</v>
          </cell>
          <cell r="J1033">
            <v>2.4390089289648399E-8</v>
          </cell>
          <cell r="K1033">
            <v>5.35144517043288E-8</v>
          </cell>
          <cell r="L1033">
            <v>9.4390171709420903E-8</v>
          </cell>
          <cell r="M1033">
            <v>7.2022711027364597E-8</v>
          </cell>
          <cell r="N1033">
            <v>1.7385834968701399E-7</v>
          </cell>
          <cell r="O1033">
            <v>1.57008980209291E-7</v>
          </cell>
        </row>
        <row r="1034">
          <cell r="A1034" t="str">
            <v>SCOM-SHCONBR</v>
          </cell>
          <cell r="B1034" t="str">
            <v>VAR_cap</v>
          </cell>
          <cell r="C1034" t="str">
            <v>-</v>
          </cell>
          <cell r="E1034">
            <v>-6.9661863004275595E-7</v>
          </cell>
          <cell r="F1034">
            <v>-1.1618949773358648E-6</v>
          </cell>
          <cell r="G1034">
            <v>-6.6085695305269563E-7</v>
          </cell>
          <cell r="H1034">
            <v>-1.0779006678403728E-6</v>
          </cell>
          <cell r="I1034">
            <v>-5.0608975781249922E-9</v>
          </cell>
          <cell r="J1034">
            <v>-2.3882457453945561E-6</v>
          </cell>
          <cell r="K1034">
            <v>-1.8515886961183479E-6</v>
          </cell>
          <cell r="L1034">
            <v>1.555884710949104E-8</v>
          </cell>
          <cell r="M1034">
            <v>-2.565209618593272E-6</v>
          </cell>
          <cell r="N1034">
            <v>3.8340633142124007E-8</v>
          </cell>
          <cell r="O1034">
            <v>4.9545158859650993E-7</v>
          </cell>
        </row>
        <row r="1035">
          <cell r="A1035" t="str">
            <v>RHES-SHSOLBR</v>
          </cell>
          <cell r="B1035" t="str">
            <v>VAR_fout</v>
          </cell>
          <cell r="C1035" t="str">
            <v>RHES-SHASOL</v>
          </cell>
          <cell r="D1035">
            <v>0.37732610756439694</v>
          </cell>
          <cell r="E1035">
            <v>0.43547117113284495</v>
          </cell>
          <cell r="F1035">
            <v>0.43495376781714734</v>
          </cell>
          <cell r="G1035">
            <v>0.43507228766082928</v>
          </cell>
          <cell r="H1035">
            <v>0.42044331528576823</v>
          </cell>
          <cell r="I1035">
            <v>0.3815213209084608</v>
          </cell>
          <cell r="J1035">
            <v>0.38226004885458786</v>
          </cell>
          <cell r="K1035">
            <v>0.3657565265265188</v>
          </cell>
          <cell r="L1035">
            <v>0.32367141656626963</v>
          </cell>
          <cell r="M1035">
            <v>0.31223739022780206</v>
          </cell>
          <cell r="N1035">
            <v>0.31730369880384551</v>
          </cell>
          <cell r="O1035">
            <v>0.26786483785764137</v>
          </cell>
        </row>
        <row r="1036">
          <cell r="A1036" t="str">
            <v>RHES-SHSOLBR</v>
          </cell>
          <cell r="B1036" t="str">
            <v>VAR_fin</v>
          </cell>
          <cell r="C1036" t="str">
            <v>SOL</v>
          </cell>
          <cell r="D1036">
            <v>0.37732610756439694</v>
          </cell>
          <cell r="E1036">
            <v>0.43547117113284495</v>
          </cell>
          <cell r="F1036">
            <v>0.43495376781714734</v>
          </cell>
          <cell r="G1036">
            <v>0.43507228766082928</v>
          </cell>
          <cell r="H1036">
            <v>0.42044331528576823</v>
          </cell>
          <cell r="I1036">
            <v>0.3815213209084608</v>
          </cell>
          <cell r="J1036">
            <v>0.38226004885458786</v>
          </cell>
          <cell r="K1036">
            <v>0.3657565265265188</v>
          </cell>
          <cell r="L1036">
            <v>0.32367141656626963</v>
          </cell>
          <cell r="M1036">
            <v>0.31223739022780206</v>
          </cell>
          <cell r="N1036">
            <v>0.31730369880384551</v>
          </cell>
          <cell r="O1036">
            <v>0.26786483785764137</v>
          </cell>
        </row>
        <row r="1037">
          <cell r="A1037" t="str">
            <v>RHES-SHSOLBR</v>
          </cell>
          <cell r="B1037" t="str">
            <v>VAR_ncap</v>
          </cell>
          <cell r="C1037" t="str">
            <v>-</v>
          </cell>
          <cell r="E1037">
            <v>8.4635923687628404E-3</v>
          </cell>
          <cell r="F1037">
            <v>3.5319375015665202E-6</v>
          </cell>
          <cell r="G1037">
            <v>7.99767421473332E-7</v>
          </cell>
          <cell r="H1037">
            <v>4.2670104572849803E-2</v>
          </cell>
          <cell r="I1037">
            <v>1.6571736694512399E-2</v>
          </cell>
          <cell r="J1037">
            <v>1.7107413060478501E-6</v>
          </cell>
          <cell r="K1037">
            <v>4.07566847283145E-2</v>
          </cell>
          <cell r="L1037">
            <v>1.2173771093050199E-2</v>
          </cell>
          <cell r="M1037">
            <v>7.5730404884963103E-4</v>
          </cell>
          <cell r="N1037">
            <v>3.5665292923005201E-2</v>
          </cell>
          <cell r="O1037">
            <v>1.40588771634584E-2</v>
          </cell>
        </row>
        <row r="1038">
          <cell r="A1038" t="str">
            <v>RHES-SHSOLBR</v>
          </cell>
          <cell r="B1038" t="str">
            <v>VAR_cap</v>
          </cell>
          <cell r="C1038" t="str">
            <v>-</v>
          </cell>
          <cell r="D1038">
            <v>5.4798678617278197E-2</v>
          </cell>
          <cell r="E1038">
            <v>6.3262270986041036E-2</v>
          </cell>
          <cell r="F1038">
            <v>6.3265802923542613E-2</v>
          </cell>
          <cell r="G1038">
            <v>6.3266602690964083E-2</v>
          </cell>
          <cell r="H1038">
            <v>6.1221894111047698E-2</v>
          </cell>
          <cell r="I1038">
            <v>5.9243230577603598E-2</v>
          </cell>
          <cell r="J1038">
            <v>5.92435520086683E-2</v>
          </cell>
          <cell r="K1038">
            <v>5.7330132164132998E-2</v>
          </cell>
          <cell r="L1038">
            <v>5.54782548183098E-2</v>
          </cell>
          <cell r="M1038">
            <v>5.3687759870214298E-2</v>
          </cell>
          <cell r="N1038">
            <v>5.1956018350115402E-2</v>
          </cell>
          <cell r="O1038">
            <v>5.0481474135313197E-2</v>
          </cell>
        </row>
        <row r="1039">
          <cell r="A1039" t="str">
            <v>SCOM-SHSOLBR</v>
          </cell>
          <cell r="B1039" t="str">
            <v>VAR_fout</v>
          </cell>
          <cell r="C1039" t="str">
            <v>SCOM-SHASOL</v>
          </cell>
          <cell r="D1039">
            <v>0.62699655533173881</v>
          </cell>
          <cell r="E1039">
            <v>0.6873427413688441</v>
          </cell>
          <cell r="F1039">
            <v>0.68701522188549924</v>
          </cell>
          <cell r="G1039">
            <v>0.68740918459105771</v>
          </cell>
          <cell r="H1039">
            <v>0.68728359952552898</v>
          </cell>
          <cell r="I1039">
            <v>0.68731576479898904</v>
          </cell>
          <cell r="J1039">
            <v>0.68736639030037716</v>
          </cell>
          <cell r="K1039">
            <v>0.6870674860855619</v>
          </cell>
          <cell r="L1039">
            <v>0.68743445326585106</v>
          </cell>
          <cell r="M1039">
            <v>0.68691295188799251</v>
          </cell>
          <cell r="N1039">
            <v>0.68756828679991688</v>
          </cell>
          <cell r="O1039">
            <v>0.68694238447738754</v>
          </cell>
        </row>
        <row r="1040">
          <cell r="A1040" t="str">
            <v>SCOM-SHSOLBR</v>
          </cell>
          <cell r="B1040" t="str">
            <v>VAR_fin</v>
          </cell>
          <cell r="C1040" t="str">
            <v>SOL</v>
          </cell>
          <cell r="D1040">
            <v>0.62699655533173881</v>
          </cell>
          <cell r="E1040">
            <v>0.6873427413688441</v>
          </cell>
          <cell r="F1040">
            <v>0.68701522188549924</v>
          </cell>
          <cell r="G1040">
            <v>0.68740918459105771</v>
          </cell>
          <cell r="H1040">
            <v>0.68728359952552898</v>
          </cell>
          <cell r="I1040">
            <v>0.68731576479898904</v>
          </cell>
          <cell r="J1040">
            <v>0.68736639030037716</v>
          </cell>
          <cell r="K1040">
            <v>0.6870674860855619</v>
          </cell>
          <cell r="L1040">
            <v>0.68743445326585106</v>
          </cell>
          <cell r="M1040">
            <v>0.68691295188799251</v>
          </cell>
          <cell r="N1040">
            <v>0.68756828679991688</v>
          </cell>
          <cell r="O1040">
            <v>0.68694238447738754</v>
          </cell>
        </row>
        <row r="1041">
          <cell r="A1041" t="str">
            <v>SCOM-SHSOLBR</v>
          </cell>
          <cell r="B1041" t="str">
            <v>VAR_ncap</v>
          </cell>
          <cell r="C1041" t="str">
            <v>-</v>
          </cell>
          <cell r="D1041">
            <v>4.3658752183707702E-5</v>
          </cell>
          <cell r="E1041">
            <v>8.7806469190644092E-3</v>
          </cell>
          <cell r="F1041">
            <v>3.17338085646354E-6</v>
          </cell>
          <cell r="G1041">
            <v>8.5536653909428594E-6</v>
          </cell>
          <cell r="H1041">
            <v>7.1768393747991793E-2</v>
          </cell>
          <cell r="I1041">
            <v>2.8130971460126001E-2</v>
          </cell>
          <cell r="J1041">
            <v>2.49992221736718E-5</v>
          </cell>
          <cell r="K1041">
            <v>7.1785286346826696E-2</v>
          </cell>
          <cell r="L1041">
            <v>2.3819050905608301E-2</v>
          </cell>
          <cell r="M1041">
            <v>4.3688105231517302E-3</v>
          </cell>
          <cell r="N1041">
            <v>6.6661533911300502E-2</v>
          </cell>
          <cell r="O1041">
            <v>2.9061866138341601E-2</v>
          </cell>
        </row>
        <row r="1042">
          <cell r="A1042" t="str">
            <v>SCOM-SHSOLBR</v>
          </cell>
          <cell r="B1042" t="str">
            <v>VAR_cap</v>
          </cell>
          <cell r="C1042" t="str">
            <v>-</v>
          </cell>
          <cell r="D1042">
            <v>9.1101252228263208E-2</v>
          </cell>
          <cell r="E1042">
            <v>9.9881899147327619E-2</v>
          </cell>
          <cell r="F1042">
            <v>9.9885072528184085E-2</v>
          </cell>
          <cell r="G1042">
            <v>9.9893626193575016E-2</v>
          </cell>
          <cell r="H1042">
            <v>9.9904529897716199E-2</v>
          </cell>
          <cell r="I1042">
            <v>9.9906957965794393E-2</v>
          </cell>
          <cell r="J1042">
            <v>9.9924364430291401E-2</v>
          </cell>
          <cell r="K1042">
            <v>9.9941257029126304E-2</v>
          </cell>
          <cell r="L1042">
            <v>9.9948462672166893E-2</v>
          </cell>
          <cell r="M1042">
            <v>9.9973147775586704E-2</v>
          </cell>
          <cell r="N1042">
            <v>0.10001317809157299</v>
          </cell>
          <cell r="O1042">
            <v>0.10009221057279399</v>
          </cell>
        </row>
        <row r="1043">
          <cell r="A1043" t="str">
            <v>RHEM-SHSTG-ELCHP</v>
          </cell>
          <cell r="B1043" t="str">
            <v>VAR_fout</v>
          </cell>
          <cell r="C1043" t="str">
            <v>RHEM-SHAELCH</v>
          </cell>
          <cell r="D1043">
            <v>8.7882160322637058E-7</v>
          </cell>
          <cell r="E1043">
            <v>4.3320099134720752E-6</v>
          </cell>
          <cell r="F1043">
            <v>1.7822967145386757</v>
          </cell>
          <cell r="G1043">
            <v>2.0689613666473861</v>
          </cell>
          <cell r="H1043">
            <v>2.3995155440524791</v>
          </cell>
          <cell r="I1043">
            <v>2.4427425509485285</v>
          </cell>
          <cell r="J1043">
            <v>2.481217274916022</v>
          </cell>
          <cell r="K1043">
            <v>2.5592370589098885</v>
          </cell>
          <cell r="L1043">
            <v>2.69797165112444</v>
          </cell>
          <cell r="M1043">
            <v>2.7157293263927307</v>
          </cell>
          <cell r="N1043">
            <v>2.7319781737897495</v>
          </cell>
          <cell r="O1043">
            <v>2.4917516688844801</v>
          </cell>
        </row>
        <row r="1044">
          <cell r="A1044" t="str">
            <v>RHEM-SHSTG-ELCHP</v>
          </cell>
          <cell r="B1044" t="str">
            <v>VAR_fin</v>
          </cell>
          <cell r="C1044" t="str">
            <v>RHEM-SHAELCH</v>
          </cell>
          <cell r="D1044">
            <v>1.1180854548322939E-5</v>
          </cell>
          <cell r="E1044">
            <v>1.0293204004701698E-5</v>
          </cell>
          <cell r="F1044">
            <v>1.7823801998116691</v>
          </cell>
          <cell r="G1044">
            <v>2.0690398946621342</v>
          </cell>
          <cell r="H1044">
            <v>2.3996275801071492</v>
          </cell>
          <cell r="I1044">
            <v>2.4428643942713308</v>
          </cell>
          <cell r="J1044">
            <v>2.4813721128369828</v>
          </cell>
          <cell r="K1044">
            <v>2.5593888570678067</v>
          </cell>
          <cell r="L1044">
            <v>2.6981126929621819</v>
          </cell>
          <cell r="M1044">
            <v>2.7158873204022522</v>
          </cell>
          <cell r="N1044">
            <v>2.7321140991789328</v>
          </cell>
          <cell r="O1044">
            <v>2.4919031882535991</v>
          </cell>
        </row>
        <row r="1045">
          <cell r="A1045" t="str">
            <v>RHEM-SHSTG-ELCHP</v>
          </cell>
          <cell r="B1045" t="str">
            <v>VAR_ncap</v>
          </cell>
          <cell r="C1045" t="str">
            <v>-</v>
          </cell>
          <cell r="D1045">
            <v>1.65182112502112E-2</v>
          </cell>
          <cell r="E1045">
            <v>0.17718443032380099</v>
          </cell>
          <cell r="F1045">
            <v>1.1394625758974499E-4</v>
          </cell>
          <cell r="G1045">
            <v>1.3444531498613301E-4</v>
          </cell>
          <cell r="H1045">
            <v>0.17347411251143699</v>
          </cell>
          <cell r="I1045">
            <v>9.4996296151556206E-2</v>
          </cell>
          <cell r="J1045">
            <v>3.1693276837219499E-4</v>
          </cell>
          <cell r="K1045">
            <v>0.17360973591624501</v>
          </cell>
          <cell r="L1045">
            <v>8.05580416439277E-2</v>
          </cell>
          <cell r="M1045">
            <v>1.5238425359056999E-2</v>
          </cell>
          <cell r="N1045">
            <v>0.16858092076494399</v>
          </cell>
          <cell r="O1045">
            <v>8.5540107501733395E-2</v>
          </cell>
        </row>
        <row r="1046">
          <cell r="A1046" t="str">
            <v>RHEM-SHSTG-ELCHP</v>
          </cell>
          <cell r="B1046" t="str">
            <v>VAR_cap</v>
          </cell>
          <cell r="C1046" t="str">
            <v>-</v>
          </cell>
          <cell r="D1046">
            <v>1.65182112502112E-2</v>
          </cell>
          <cell r="E1046">
            <v>0.19364916997986997</v>
          </cell>
          <cell r="F1046">
            <v>0.19366494199214057</v>
          </cell>
          <cell r="G1046">
            <v>0.19368022674226198</v>
          </cell>
          <cell r="H1046">
            <v>0.26846752248683181</v>
          </cell>
          <cell r="I1046">
            <v>0.26849732388228997</v>
          </cell>
          <cell r="J1046">
            <v>0.26849915722134732</v>
          </cell>
          <cell r="K1046">
            <v>0.2685134635587067</v>
          </cell>
          <cell r="L1046">
            <v>0.26851626146636381</v>
          </cell>
          <cell r="M1046">
            <v>0.26851852534653453</v>
          </cell>
          <cell r="N1046">
            <v>0.26855883521402613</v>
          </cell>
          <cell r="O1046">
            <v>0.26859361264324316</v>
          </cell>
        </row>
        <row r="1047">
          <cell r="A1047" t="str">
            <v>ITOT-SWHELCBR</v>
          </cell>
          <cell r="B1047" t="str">
            <v>VAR_fout</v>
          </cell>
          <cell r="C1047" t="str">
            <v>ITOT-SWHAELC</v>
          </cell>
          <cell r="D1047">
            <v>9.813917168612269</v>
          </cell>
          <cell r="E1047">
            <v>10.335085453753367</v>
          </cell>
          <cell r="F1047">
            <v>10.335215861281212</v>
          </cell>
          <cell r="G1047">
            <v>10.582227805484436</v>
          </cell>
          <cell r="H1047">
            <v>10.862186674478385</v>
          </cell>
          <cell r="I1047">
            <v>11.101068130012258</v>
          </cell>
          <cell r="J1047">
            <v>11.319378191922167</v>
          </cell>
          <cell r="K1047">
            <v>11.538044532801026</v>
          </cell>
          <cell r="L1047">
            <v>11.538049167060871</v>
          </cell>
          <cell r="M1047">
            <v>11.736577463120533</v>
          </cell>
          <cell r="N1047">
            <v>11.736582359492042</v>
          </cell>
          <cell r="O1047">
            <v>11.736637510501607</v>
          </cell>
        </row>
        <row r="1048">
          <cell r="A1048" t="str">
            <v>ITOT-SWHELCBR</v>
          </cell>
          <cell r="B1048" t="str">
            <v>VAR_fin</v>
          </cell>
          <cell r="C1048" t="str">
            <v>ITOT_ELC</v>
          </cell>
          <cell r="D1048">
            <v>11.646970641690872</v>
          </cell>
          <cell r="E1048">
            <v>12.258980926089503</v>
          </cell>
          <cell r="F1048">
            <v>12.249394884640479</v>
          </cell>
          <cell r="G1048">
            <v>12.525568387459602</v>
          </cell>
          <cell r="H1048">
            <v>12.83995821392786</v>
          </cell>
          <cell r="I1048">
            <v>13.105025972115909</v>
          </cell>
          <cell r="J1048">
            <v>13.345142443068523</v>
          </cell>
          <cell r="K1048">
            <v>13.585046621491109</v>
          </cell>
          <cell r="L1048">
            <v>13.585052077930122</v>
          </cell>
          <cell r="M1048">
            <v>13.81880192609446</v>
          </cell>
          <cell r="N1048">
            <v>13.818807691147196</v>
          </cell>
          <cell r="O1048">
            <v>13.818872626677111</v>
          </cell>
        </row>
        <row r="1049">
          <cell r="A1049" t="str">
            <v>ITOT-SWHELCBR</v>
          </cell>
          <cell r="B1049" t="str">
            <v>VAR_ncap</v>
          </cell>
          <cell r="C1049" t="str">
            <v>-</v>
          </cell>
          <cell r="E1049">
            <v>0.218989242068963</v>
          </cell>
          <cell r="F1049">
            <v>9.66696693386884E-4</v>
          </cell>
          <cell r="G1049">
            <v>6.4028027885787597E-2</v>
          </cell>
          <cell r="H1049">
            <v>0.56347024605291796</v>
          </cell>
          <cell r="I1049">
            <v>0.38517795606330202</v>
          </cell>
          <cell r="J1049">
            <v>8.7156788860900294E-2</v>
          </cell>
          <cell r="K1049">
            <v>0.55146455057841604</v>
          </cell>
          <cell r="L1049">
            <v>0.314349381176936</v>
          </cell>
          <cell r="M1049">
            <v>9.9188057813005895E-2</v>
          </cell>
          <cell r="N1049">
            <v>0.56194981037494596</v>
          </cell>
          <cell r="O1049">
            <v>0.30839205065943398</v>
          </cell>
        </row>
        <row r="1050">
          <cell r="A1050" t="str">
            <v>ITOT-SWHELCBR</v>
          </cell>
          <cell r="B1050" t="str">
            <v>VAR_cap</v>
          </cell>
          <cell r="C1050" t="str">
            <v>-</v>
          </cell>
          <cell r="D1050">
            <v>0.55644997413134401</v>
          </cell>
          <cell r="E1050">
            <v>0.77543053811570184</v>
          </cell>
          <cell r="F1050">
            <v>0.7763606651271745</v>
          </cell>
          <cell r="G1050">
            <v>0.84035257552051934</v>
          </cell>
          <cell r="H1050">
            <v>0.88481940685241445</v>
          </cell>
          <cell r="I1050">
            <v>1.0006129663333858</v>
          </cell>
          <cell r="J1050">
            <v>1.0357454258017702</v>
          </cell>
          <cell r="K1050">
            <v>1.0237062705485884</v>
          </cell>
          <cell r="L1050">
            <v>1.0005041802777168</v>
          </cell>
          <cell r="M1050">
            <v>0.96489796374570491</v>
          </cell>
          <cell r="N1050">
            <v>0.97335930208721866</v>
          </cell>
          <cell r="O1050">
            <v>0.96941775197922631</v>
          </cell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N4">
            <v>5.4144678587928166</v>
          </cell>
          <cell r="O4">
            <v>9.4902777968628396</v>
          </cell>
          <cell r="P4">
            <v>11.116657184258511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N5">
            <v>5.4144678587928166</v>
          </cell>
          <cell r="O5">
            <v>9.4902777968628396</v>
          </cell>
          <cell r="P5">
            <v>11.116657184258511</v>
          </cell>
        </row>
        <row r="6">
          <cell r="B6" t="str">
            <v>CO2_R</v>
          </cell>
          <cell r="C6" t="str">
            <v>VAR_fout</v>
          </cell>
          <cell r="D6" t="str">
            <v>RHNS-SHNGAHP</v>
          </cell>
          <cell r="G6">
            <v>0.15804228946620799</v>
          </cell>
          <cell r="H6">
            <v>0.149417922507598</v>
          </cell>
          <cell r="I6">
            <v>13.513144575577201</v>
          </cell>
          <cell r="J6">
            <v>32.8188522032967</v>
          </cell>
          <cell r="K6">
            <v>31.9559894043892</v>
          </cell>
          <cell r="L6">
            <v>36.461936523985401</v>
          </cell>
          <cell r="M6">
            <v>36.461207877999598</v>
          </cell>
          <cell r="N6">
            <v>36.460470557960498</v>
          </cell>
          <cell r="O6">
            <v>36.456599378577501</v>
          </cell>
          <cell r="P6">
            <v>36.458925512265502</v>
          </cell>
        </row>
        <row r="7">
          <cell r="B7" t="str">
            <v>CO2_R</v>
          </cell>
          <cell r="C7" t="str">
            <v>VAR_fout</v>
          </cell>
          <cell r="D7" t="str">
            <v>RHNS-CHPGFC</v>
          </cell>
          <cell r="H7">
            <v>3.8571105546638298E-2</v>
          </cell>
          <cell r="I7">
            <v>0.13426163172435401</v>
          </cell>
          <cell r="J7">
            <v>0.133565110892057</v>
          </cell>
          <cell r="K7">
            <v>0.14178486623960099</v>
          </cell>
          <cell r="L7">
            <v>0.332430157133767</v>
          </cell>
          <cell r="M7">
            <v>0.269562323891605</v>
          </cell>
          <cell r="N7">
            <v>0.416693967268426</v>
          </cell>
          <cell r="O7">
            <v>0.39729185664897798</v>
          </cell>
          <cell r="P7">
            <v>0.71870353684753996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5.11425248927765</v>
          </cell>
          <cell r="F8">
            <v>0.74007627467132298</v>
          </cell>
          <cell r="G8">
            <v>2.89594262658844</v>
          </cell>
          <cell r="H8">
            <v>2.3439783294022298</v>
          </cell>
          <cell r="I8">
            <v>4.2378103639009002</v>
          </cell>
          <cell r="J8">
            <v>4.7330085697752802</v>
          </cell>
          <cell r="K8">
            <v>4.5914551187532204</v>
          </cell>
          <cell r="L8">
            <v>5.1442125326275896</v>
          </cell>
          <cell r="M8">
            <v>4.3325538549013096</v>
          </cell>
          <cell r="N8">
            <v>4.7098935531964399</v>
          </cell>
          <cell r="O8">
            <v>27.9777756490043</v>
          </cell>
          <cell r="P8">
            <v>29.220119088644999</v>
          </cell>
        </row>
        <row r="9">
          <cell r="B9" t="str">
            <v>CO2_R</v>
          </cell>
          <cell r="C9" t="str">
            <v>VAR_fout</v>
          </cell>
          <cell r="D9" t="str">
            <v>RHEM-CHPGFC</v>
          </cell>
          <cell r="H9">
            <v>0.16727920095565199</v>
          </cell>
          <cell r="I9">
            <v>0.65537592789005095</v>
          </cell>
          <cell r="J9">
            <v>0.65764846799347099</v>
          </cell>
          <cell r="K9">
            <v>0.74301958677239799</v>
          </cell>
          <cell r="L9">
            <v>2.0341746048978102</v>
          </cell>
          <cell r="M9">
            <v>1.7551084319202099</v>
          </cell>
          <cell r="N9">
            <v>3.1102370010662699</v>
          </cell>
          <cell r="O9">
            <v>3.0142570698381501</v>
          </cell>
          <cell r="P9">
            <v>5.9742988297933897</v>
          </cell>
        </row>
        <row r="10">
          <cell r="B10" t="str">
            <v>CO2_R</v>
          </cell>
          <cell r="C10" t="str">
            <v>VAR_fout</v>
          </cell>
          <cell r="D10" t="str">
            <v>RHEM-SHNGABR</v>
          </cell>
          <cell r="E10">
            <v>1127.96405726791</v>
          </cell>
          <cell r="F10">
            <v>1120.03519270534</v>
          </cell>
          <cell r="G10">
            <v>1127.08881765567</v>
          </cell>
          <cell r="H10">
            <v>1119.4830334439901</v>
          </cell>
          <cell r="I10">
            <v>1096.3048410013701</v>
          </cell>
          <cell r="J10">
            <v>1060.66569737184</v>
          </cell>
          <cell r="K10">
            <v>1026.4553460357399</v>
          </cell>
          <cell r="L10">
            <v>993.279936941708</v>
          </cell>
          <cell r="M10">
            <v>947.67505096357695</v>
          </cell>
          <cell r="N10">
            <v>888.64160937924396</v>
          </cell>
          <cell r="O10">
            <v>870.580374256445</v>
          </cell>
          <cell r="P10">
            <v>693.08841625619402</v>
          </cell>
        </row>
        <row r="11">
          <cell r="B11" t="str">
            <v>CO2_R</v>
          </cell>
          <cell r="C11" t="str">
            <v>VAR_fout</v>
          </cell>
          <cell r="D11" t="str">
            <v>RHSA-WHNGAHP</v>
          </cell>
          <cell r="G11">
            <v>0.197171558361741</v>
          </cell>
          <cell r="H11">
            <v>0.22425231561841599</v>
          </cell>
          <cell r="I11">
            <v>16.299647723425</v>
          </cell>
          <cell r="J11">
            <v>40.989744866645701</v>
          </cell>
          <cell r="K11">
            <v>54.661344062773502</v>
          </cell>
          <cell r="L11">
            <v>88.179975280309705</v>
          </cell>
          <cell r="M11">
            <v>94.245817637686699</v>
          </cell>
          <cell r="N11">
            <v>98.109558202936</v>
          </cell>
          <cell r="O11">
            <v>128.61820321718301</v>
          </cell>
          <cell r="P11">
            <v>136.23461808435999</v>
          </cell>
        </row>
        <row r="12">
          <cell r="B12" t="str">
            <v>CO2_R</v>
          </cell>
          <cell r="C12" t="str">
            <v>VAR_fout</v>
          </cell>
          <cell r="D12" t="str">
            <v>RHEM-SHLFOBR</v>
          </cell>
          <cell r="E12">
            <v>1928.7110376181599</v>
          </cell>
          <cell r="F12">
            <v>1532.03554614164</v>
          </cell>
          <cell r="G12">
            <v>1481.6057502487599</v>
          </cell>
          <cell r="H12">
            <v>1583.28143405483</v>
          </cell>
          <cell r="I12">
            <v>1341.2075055191999</v>
          </cell>
          <cell r="J12">
            <v>1190.36238923932</v>
          </cell>
          <cell r="K12">
            <v>1143.3647143256401</v>
          </cell>
          <cell r="L12">
            <v>1094.30959255281</v>
          </cell>
          <cell r="M12">
            <v>1047.9848436653699</v>
          </cell>
          <cell r="N12">
            <v>900.22088300227495</v>
          </cell>
          <cell r="O12">
            <v>846.10304133171906</v>
          </cell>
          <cell r="P12">
            <v>368.54582463584802</v>
          </cell>
        </row>
        <row r="13">
          <cell r="B13" t="str">
            <v>CO2_R</v>
          </cell>
          <cell r="C13" t="str">
            <v>VAR_fout</v>
          </cell>
          <cell r="D13" t="str">
            <v>RHES-SHNGAHP</v>
          </cell>
          <cell r="G13">
            <v>0.11097801257444</v>
          </cell>
          <cell r="H13">
            <v>0.110731220787835</v>
          </cell>
          <cell r="I13">
            <v>1.29110182340813</v>
          </cell>
          <cell r="J13">
            <v>1.44148404385093</v>
          </cell>
          <cell r="K13">
            <v>1.40431975825388</v>
          </cell>
          <cell r="L13">
            <v>42.162533939396504</v>
          </cell>
          <cell r="M13">
            <v>42.165804254814503</v>
          </cell>
          <cell r="N13">
            <v>42.166655550660401</v>
          </cell>
          <cell r="O13">
            <v>130.40440969827699</v>
          </cell>
          <cell r="P13">
            <v>130.40756646233999</v>
          </cell>
        </row>
        <row r="14">
          <cell r="B14" t="str">
            <v>CO2_R</v>
          </cell>
          <cell r="C14" t="str">
            <v>VAR_fout</v>
          </cell>
          <cell r="D14" t="str">
            <v>RHES-CHPGFC</v>
          </cell>
          <cell r="H14">
            <v>3.8895822407170197E-2</v>
          </cell>
          <cell r="I14">
            <v>0.13753063031413301</v>
          </cell>
          <cell r="J14">
            <v>0.13687360176513899</v>
          </cell>
          <cell r="K14">
            <v>0.14207072685175801</v>
          </cell>
          <cell r="L14">
            <v>0.33533169350007802</v>
          </cell>
          <cell r="M14">
            <v>0.27103873640399401</v>
          </cell>
          <cell r="N14">
            <v>0.43487137951858601</v>
          </cell>
          <cell r="O14">
            <v>0.41970168115338502</v>
          </cell>
          <cell r="P14">
            <v>0.79600224048377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0.274507857811772</v>
          </cell>
          <cell r="G15">
            <v>4.7291530977484602</v>
          </cell>
          <cell r="H15">
            <v>71.298310590257699</v>
          </cell>
          <cell r="I15">
            <v>72.764862068024996</v>
          </cell>
          <cell r="J15">
            <v>76.026504226652904</v>
          </cell>
          <cell r="K15">
            <v>75.197465645660202</v>
          </cell>
          <cell r="L15">
            <v>77.893744701212299</v>
          </cell>
          <cell r="M15">
            <v>78.898637739074303</v>
          </cell>
          <cell r="N15">
            <v>76.828019741062803</v>
          </cell>
          <cell r="O15">
            <v>53.169409639286997</v>
          </cell>
          <cell r="P15">
            <v>11.3891833342566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0.40080710803707298</v>
          </cell>
          <cell r="H16">
            <v>0.39009654176520703</v>
          </cell>
          <cell r="I16">
            <v>51.257824936507099</v>
          </cell>
          <cell r="J16">
            <v>86.274167562420899</v>
          </cell>
          <cell r="K16">
            <v>109.675465143856</v>
          </cell>
          <cell r="L16">
            <v>126.296132803145</v>
          </cell>
          <cell r="M16">
            <v>140.36655508834099</v>
          </cell>
          <cell r="N16">
            <v>149.35583685306</v>
          </cell>
          <cell r="O16">
            <v>149.35164379735099</v>
          </cell>
          <cell r="P16">
            <v>149.34885608413899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1043.1360500246899</v>
          </cell>
          <cell r="F17">
            <v>1211.33755720111</v>
          </cell>
          <cell r="G17">
            <v>1085.0801743099801</v>
          </cell>
          <cell r="H17">
            <v>1179.6474027481499</v>
          </cell>
          <cell r="I17">
            <v>1210.9403621198201</v>
          </cell>
          <cell r="J17">
            <v>1131.3093734262</v>
          </cell>
          <cell r="K17">
            <v>1100.01284484249</v>
          </cell>
          <cell r="L17">
            <v>1068.4815040479</v>
          </cell>
          <cell r="M17">
            <v>996.79403700950104</v>
          </cell>
          <cell r="N17">
            <v>923.31215333730495</v>
          </cell>
          <cell r="O17">
            <v>904.28548088144601</v>
          </cell>
          <cell r="P17">
            <v>752.75009691129799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479.81086715531802</v>
          </cell>
          <cell r="F18">
            <v>387.20184182004101</v>
          </cell>
          <cell r="G18">
            <v>672.55915008370403</v>
          </cell>
          <cell r="H18">
            <v>670.07526570581297</v>
          </cell>
          <cell r="I18">
            <v>707.38049065945995</v>
          </cell>
          <cell r="J18">
            <v>684.61162763544701</v>
          </cell>
          <cell r="K18">
            <v>659.97788533066296</v>
          </cell>
          <cell r="L18">
            <v>635.88980723589395</v>
          </cell>
          <cell r="M18">
            <v>599.71827249369596</v>
          </cell>
          <cell r="N18">
            <v>558.84845090233603</v>
          </cell>
          <cell r="O18">
            <v>547.40866002299299</v>
          </cell>
          <cell r="P18">
            <v>445.93075721377801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726.71258407088601</v>
          </cell>
          <cell r="F19">
            <v>609.27889662803796</v>
          </cell>
          <cell r="G19">
            <v>123.05706433306101</v>
          </cell>
          <cell r="H19">
            <v>195.78256222630199</v>
          </cell>
          <cell r="I19">
            <v>55.371045064891597</v>
          </cell>
          <cell r="J19">
            <v>1.12983117004769</v>
          </cell>
          <cell r="K19">
            <v>1.1466334020268201</v>
          </cell>
          <cell r="L19">
            <v>1.07853440814546</v>
          </cell>
          <cell r="M19">
            <v>1.4613129446380899</v>
          </cell>
          <cell r="N19">
            <v>2.0056229019086902</v>
          </cell>
          <cell r="O19">
            <v>1.6260901781357699</v>
          </cell>
          <cell r="P19">
            <v>4.1048457649681902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1783.6632082813201</v>
          </cell>
          <cell r="F20">
            <v>1640.96917373377</v>
          </cell>
          <cell r="G20">
            <v>1692.2025692273501</v>
          </cell>
          <cell r="H20">
            <v>1596.3780112145701</v>
          </cell>
          <cell r="I20">
            <v>1313.5014452360101</v>
          </cell>
          <cell r="J20">
            <v>1284.22799233564</v>
          </cell>
          <cell r="K20">
            <v>1248.18758700391</v>
          </cell>
          <cell r="L20">
            <v>956.30048008313895</v>
          </cell>
          <cell r="M20">
            <v>854.86592345966403</v>
          </cell>
          <cell r="N20">
            <v>719.05102421389995</v>
          </cell>
          <cell r="O20">
            <v>359.30351963318498</v>
          </cell>
          <cell r="P20">
            <v>84.578142542180203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0.128647973124975</v>
          </cell>
          <cell r="G21">
            <v>0.95057791460852703</v>
          </cell>
          <cell r="H21">
            <v>0.84549885558851701</v>
          </cell>
          <cell r="I21">
            <v>2.3401922164895401</v>
          </cell>
          <cell r="J21">
            <v>2.2654750507654602</v>
          </cell>
          <cell r="K21">
            <v>3.4935357667247899</v>
          </cell>
          <cell r="L21">
            <v>5.8386650978961896</v>
          </cell>
          <cell r="M21">
            <v>4.61959216637384</v>
          </cell>
          <cell r="N21">
            <v>4.6509386318455501</v>
          </cell>
          <cell r="O21">
            <v>2.68650390384947</v>
          </cell>
          <cell r="P21">
            <v>3.7302809447812502</v>
          </cell>
        </row>
        <row r="22">
          <cell r="B22" t="str">
            <v>CO2_R</v>
          </cell>
          <cell r="C22" t="str">
            <v>VAR_fout</v>
          </cell>
          <cell r="D22" t="str">
            <v>RHNM-CHPGFC</v>
          </cell>
          <cell r="H22">
            <v>0.16932756636464899</v>
          </cell>
          <cell r="I22">
            <v>0.655792478377623</v>
          </cell>
          <cell r="J22">
            <v>0.65532650628338895</v>
          </cell>
          <cell r="K22">
            <v>0.74474171905114595</v>
          </cell>
          <cell r="L22">
            <v>1.97351895695507</v>
          </cell>
          <cell r="M22">
            <v>1.6797818076951101</v>
          </cell>
          <cell r="N22">
            <v>3.1094820090842399</v>
          </cell>
          <cell r="O22">
            <v>2.9943881044946199</v>
          </cell>
          <cell r="P22">
            <v>4.9800853866960404</v>
          </cell>
        </row>
        <row r="23">
          <cell r="B23" t="str">
            <v>CO2_R</v>
          </cell>
          <cell r="C23" t="str">
            <v>VAR_fout</v>
          </cell>
          <cell r="D23" t="str">
            <v>RHEM-CHPNGA</v>
          </cell>
          <cell r="E23">
            <v>7.3392026558308201</v>
          </cell>
          <cell r="F23">
            <v>3.44499528283042</v>
          </cell>
          <cell r="G23">
            <v>14.4641004539519</v>
          </cell>
          <cell r="H23">
            <v>47.133432593328401</v>
          </cell>
          <cell r="I23">
            <v>49.302367182224501</v>
          </cell>
          <cell r="J23">
            <v>63.524945279464703</v>
          </cell>
          <cell r="K23">
            <v>52.005558544406099</v>
          </cell>
          <cell r="L23">
            <v>56.0229043006212</v>
          </cell>
          <cell r="M23">
            <v>53.590274873883203</v>
          </cell>
          <cell r="N23">
            <v>52.557390404216598</v>
          </cell>
          <cell r="O23">
            <v>56.330608822569403</v>
          </cell>
          <cell r="P23">
            <v>83.825166728945703</v>
          </cell>
        </row>
        <row r="24">
          <cell r="B24" t="str">
            <v>CO2_R</v>
          </cell>
          <cell r="C24" t="str">
            <v>VAR_fout</v>
          </cell>
          <cell r="D24" t="str">
            <v>RHES-SHCOABR</v>
          </cell>
          <cell r="E24">
            <v>9.2700897261741009</v>
          </cell>
          <cell r="F24">
            <v>9.2700662823395206</v>
          </cell>
          <cell r="G24">
            <v>0.43876787149443902</v>
          </cell>
          <cell r="H24">
            <v>0.36905640576394899</v>
          </cell>
          <cell r="I24">
            <v>0.15042768819817501</v>
          </cell>
        </row>
        <row r="25">
          <cell r="B25" t="str">
            <v>CO2_R</v>
          </cell>
          <cell r="C25" t="str">
            <v>VAR_fout</v>
          </cell>
          <cell r="D25" t="str">
            <v>RHEM-SHNGAHP</v>
          </cell>
          <cell r="G25">
            <v>0.16588993695333701</v>
          </cell>
          <cell r="H25">
            <v>0.17608426675032901</v>
          </cell>
          <cell r="I25">
            <v>0.192535317723177</v>
          </cell>
          <cell r="J25">
            <v>0.131640229196753</v>
          </cell>
          <cell r="K25">
            <v>0.12695046590334899</v>
          </cell>
          <cell r="L25">
            <v>0.21522757961831299</v>
          </cell>
          <cell r="M25">
            <v>0.222354750652239</v>
          </cell>
          <cell r="N25">
            <v>0.223307998984</v>
          </cell>
          <cell r="O25">
            <v>0.159570485870041</v>
          </cell>
          <cell r="P25">
            <v>0.67632048166410597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7111.7213492895698</v>
          </cell>
          <cell r="F26">
            <v>6514.7165019007098</v>
          </cell>
          <cell r="G26">
            <v>6206.1049567283098</v>
          </cell>
          <cell r="H26">
            <v>6468.1026421306997</v>
          </cell>
          <cell r="I26">
            <v>5937.6385641645302</v>
          </cell>
          <cell r="J26">
            <v>5662.0961468975001</v>
          </cell>
          <cell r="K26">
            <v>5514.0287117501102</v>
          </cell>
          <cell r="L26">
            <v>5192.2306434409002</v>
          </cell>
          <cell r="M26">
            <v>4907.3777300800803</v>
          </cell>
          <cell r="N26">
            <v>4464.2130995878297</v>
          </cell>
          <cell r="O26">
            <v>4121.2875296080301</v>
          </cell>
          <cell r="P26">
            <v>2942.7582100394802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0.12309956458160699</v>
          </cell>
          <cell r="H27">
            <v>0.12146957153933099</v>
          </cell>
          <cell r="I27">
            <v>0.46853066557033302</v>
          </cell>
          <cell r="J27">
            <v>1.26965539969073</v>
          </cell>
          <cell r="K27">
            <v>1.27837744557452</v>
          </cell>
          <cell r="L27">
            <v>0.92184885051395504</v>
          </cell>
          <cell r="M27">
            <v>1.97830104959941</v>
          </cell>
          <cell r="N27">
            <v>2.3735745252635101</v>
          </cell>
          <cell r="O27">
            <v>1.8202168156580301</v>
          </cell>
          <cell r="P27">
            <v>6.9967088722205197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95.053382093033093</v>
          </cell>
          <cell r="F28">
            <v>98.061338729898495</v>
          </cell>
          <cell r="G28">
            <v>82.990246359351104</v>
          </cell>
          <cell r="H28">
            <v>355.37862641716902</v>
          </cell>
          <cell r="I28">
            <v>631.66715110056202</v>
          </cell>
          <cell r="J28">
            <v>642.37389255065295</v>
          </cell>
          <cell r="K28">
            <v>632.93801913579603</v>
          </cell>
          <cell r="L28">
            <v>451.163602067493</v>
          </cell>
          <cell r="M28">
            <v>408.62934217602799</v>
          </cell>
          <cell r="N28">
            <v>415.88256318697597</v>
          </cell>
          <cell r="O28">
            <v>429.16942705920002</v>
          </cell>
          <cell r="P28">
            <v>431.17182331247301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1440.94632065525</v>
          </cell>
          <cell r="F29">
            <v>1508.6878358480301</v>
          </cell>
          <cell r="G29">
            <v>1439.9234817737899</v>
          </cell>
          <cell r="H29">
            <v>1491.6501084489</v>
          </cell>
          <cell r="I29">
            <v>1508.9267698670301</v>
          </cell>
          <cell r="J29">
            <v>1517.10417177914</v>
          </cell>
          <cell r="K29">
            <v>1419.8342942137499</v>
          </cell>
          <cell r="L29">
            <v>1326.4073346734899</v>
          </cell>
          <cell r="M29">
            <v>1292.04575584182</v>
          </cell>
          <cell r="N29">
            <v>1260.78659818858</v>
          </cell>
          <cell r="O29">
            <v>1234.65088535628</v>
          </cell>
          <cell r="P29">
            <v>1167.5236102491101</v>
          </cell>
        </row>
        <row r="30">
          <cell r="B30" t="str">
            <v>CO2_S</v>
          </cell>
          <cell r="C30" t="str">
            <v>VAR_fout</v>
          </cell>
          <cell r="D30" t="str">
            <v>SCOM-CHPGFC</v>
          </cell>
          <cell r="H30">
            <v>0.31761990177615201</v>
          </cell>
          <cell r="I30">
            <v>0.96510833432462295</v>
          </cell>
          <cell r="J30">
            <v>0.92248476587888995</v>
          </cell>
          <cell r="K30">
            <v>0.69879208416326299</v>
          </cell>
          <cell r="L30">
            <v>1.5973335991378701</v>
          </cell>
          <cell r="M30">
            <v>1.5927483779485601</v>
          </cell>
          <cell r="N30">
            <v>2.8233631174145701</v>
          </cell>
          <cell r="O30">
            <v>2.2133178885999198</v>
          </cell>
          <cell r="P30">
            <v>5.0946352735255003</v>
          </cell>
        </row>
        <row r="31">
          <cell r="B31" t="str">
            <v>CO2_S</v>
          </cell>
          <cell r="C31" t="str">
            <v>VAR_fout</v>
          </cell>
          <cell r="D31" t="str">
            <v>SCOM-SHLFOBR</v>
          </cell>
          <cell r="E31">
            <v>2229.9140280782099</v>
          </cell>
          <cell r="F31">
            <v>1976.6059742759201</v>
          </cell>
          <cell r="G31">
            <v>1863.3961749472401</v>
          </cell>
          <cell r="H31">
            <v>1562.36439287034</v>
          </cell>
          <cell r="I31">
            <v>1248.5302304184499</v>
          </cell>
          <cell r="J31">
            <v>1026.80730268611</v>
          </cell>
          <cell r="K31">
            <v>951.61465519116905</v>
          </cell>
          <cell r="L31">
            <v>981.67060163896303</v>
          </cell>
          <cell r="M31">
            <v>668.87156722505699</v>
          </cell>
          <cell r="N31">
            <v>548.48326529917404</v>
          </cell>
          <cell r="O31">
            <v>318.90220227624098</v>
          </cell>
          <cell r="P31">
            <v>166.27201422216501</v>
          </cell>
        </row>
        <row r="32">
          <cell r="B32" t="str">
            <v>CO2_S</v>
          </cell>
          <cell r="C32" t="str">
            <v>VAR_comnet</v>
          </cell>
          <cell r="D32" t="str">
            <v>-</v>
          </cell>
          <cell r="E32">
            <v>3765.9137308264899</v>
          </cell>
          <cell r="F32">
            <v>3583.3551488538401</v>
          </cell>
          <cell r="G32">
            <v>3386.4330026449602</v>
          </cell>
          <cell r="H32">
            <v>3409.8322172097201</v>
          </cell>
          <cell r="I32">
            <v>3390.5577903859298</v>
          </cell>
          <cell r="J32">
            <v>3188.4775071814702</v>
          </cell>
          <cell r="K32">
            <v>3006.3641380704498</v>
          </cell>
          <cell r="L32">
            <v>2761.7607208295999</v>
          </cell>
          <cell r="M32">
            <v>2373.1177146704499</v>
          </cell>
          <cell r="N32">
            <v>2230.3493643174102</v>
          </cell>
          <cell r="O32">
            <v>1986.75604939598</v>
          </cell>
          <cell r="P32">
            <v>1777.0587919295001</v>
          </cell>
        </row>
        <row r="33">
          <cell r="B33" t="str">
            <v>CO2_T</v>
          </cell>
          <cell r="C33" t="str">
            <v>VAR_fout</v>
          </cell>
          <cell r="D33" t="str">
            <v>T_B_u-ICENGAEXT</v>
          </cell>
          <cell r="E33">
            <v>1.7703070692522301E-2</v>
          </cell>
          <cell r="F33">
            <v>1.7889269609366199E-2</v>
          </cell>
          <cell r="G33">
            <v>1.7832718599321E-2</v>
          </cell>
        </row>
        <row r="34">
          <cell r="B34" t="str">
            <v>CO2_T</v>
          </cell>
          <cell r="C34" t="str">
            <v>VAR_fout</v>
          </cell>
          <cell r="D34" t="str">
            <v>TFHGV-ICENGA</v>
          </cell>
          <cell r="E34">
            <v>2.9343491576584411</v>
          </cell>
          <cell r="F34">
            <v>0.29666911987935518</v>
          </cell>
          <cell r="G34">
            <v>0.37972266230159368</v>
          </cell>
          <cell r="H34">
            <v>0.37493161619196147</v>
          </cell>
          <cell r="I34">
            <v>0.34811670866392019</v>
          </cell>
          <cell r="J34">
            <v>0.33896550014013799</v>
          </cell>
          <cell r="K34">
            <v>0.32369700201068352</v>
          </cell>
          <cell r="L34">
            <v>0.306920421182444</v>
          </cell>
          <cell r="M34">
            <v>0.29827295065312942</v>
          </cell>
          <cell r="N34">
            <v>0.2972164594440172</v>
          </cell>
          <cell r="O34">
            <v>0.298634722766698</v>
          </cell>
          <cell r="P34">
            <v>0.29635012947957129</v>
          </cell>
        </row>
        <row r="35">
          <cell r="B35" t="str">
            <v>CO2_T</v>
          </cell>
          <cell r="C35" t="str">
            <v>VAR_fout</v>
          </cell>
          <cell r="D35" t="str">
            <v>T-Plg-GSL-mix_S1</v>
          </cell>
          <cell r="E35">
            <v>2.24025083851669E-2</v>
          </cell>
          <cell r="F35">
            <v>0.1077006293727614</v>
          </cell>
          <cell r="G35">
            <v>0.1432643114392263</v>
          </cell>
          <cell r="H35">
            <v>0.1478555442536108</v>
          </cell>
          <cell r="I35">
            <v>0.1307255923392146</v>
          </cell>
          <cell r="J35">
            <v>0.11871199309840137</v>
          </cell>
          <cell r="K35">
            <v>0.1367901770862463</v>
          </cell>
          <cell r="L35">
            <v>0.1064700858399487</v>
          </cell>
          <cell r="M35">
            <v>0.1920918405831078</v>
          </cell>
          <cell r="N35">
            <v>0.35062048461367801</v>
          </cell>
          <cell r="O35">
            <v>0.51163353426113101</v>
          </cell>
          <cell r="P35">
            <v>0.7760942332601859</v>
          </cell>
        </row>
        <row r="36">
          <cell r="B36" t="str">
            <v>CO2_T</v>
          </cell>
          <cell r="C36" t="str">
            <v>VAR_fout</v>
          </cell>
          <cell r="D36" t="str">
            <v>T-Plg-GSL-mix_S2</v>
          </cell>
          <cell r="E36">
            <v>6.2245676098755496</v>
          </cell>
          <cell r="F36">
            <v>12.237184033594289</v>
          </cell>
          <cell r="G36">
            <v>11.779426164055341</v>
          </cell>
          <cell r="H36">
            <v>9.5600263567618597</v>
          </cell>
          <cell r="I36">
            <v>1.3216809853005351</v>
          </cell>
          <cell r="J36">
            <v>0.50531983303347683</v>
          </cell>
          <cell r="K36">
            <v>0.44892059651022898</v>
          </cell>
          <cell r="L36">
            <v>0.28785061134347112</v>
          </cell>
          <cell r="M36">
            <v>0.47741367228658899</v>
          </cell>
          <cell r="N36">
            <v>5.192267862124111</v>
          </cell>
          <cell r="O36">
            <v>12.619201080771564</v>
          </cell>
          <cell r="P36">
            <v>17.136251570203513</v>
          </cell>
        </row>
        <row r="37">
          <cell r="B37" t="str">
            <v>CO2_T</v>
          </cell>
          <cell r="C37" t="str">
            <v>VAR_fout</v>
          </cell>
          <cell r="D37" t="str">
            <v>T-Plg-GSL-mix_S3</v>
          </cell>
          <cell r="E37">
            <v>6.7534299038583399</v>
          </cell>
          <cell r="F37">
            <v>18.736354433032403</v>
          </cell>
          <cell r="G37">
            <v>70.201332973527002</v>
          </cell>
          <cell r="H37">
            <v>69.969288042394993</v>
          </cell>
          <cell r="I37">
            <v>74.63162202033935</v>
          </cell>
          <cell r="J37">
            <v>35.920356718429765</v>
          </cell>
          <cell r="K37">
            <v>26.123352986105495</v>
          </cell>
          <cell r="L37">
            <v>7.7223190082024171</v>
          </cell>
          <cell r="M37">
            <v>18.458713409808702</v>
          </cell>
          <cell r="N37">
            <v>16.43772111098459</v>
          </cell>
          <cell r="O37">
            <v>12.924855839466696</v>
          </cell>
          <cell r="P37">
            <v>4.2532094874285198</v>
          </cell>
        </row>
        <row r="38">
          <cell r="B38" t="str">
            <v>CO2_T</v>
          </cell>
          <cell r="C38" t="str">
            <v>VAR_fout</v>
          </cell>
          <cell r="D38" t="str">
            <v>T-Plg-GSL-mix_S4</v>
          </cell>
          <cell r="E38">
            <v>12.2234263171093</v>
          </cell>
          <cell r="F38">
            <v>22.607879336010299</v>
          </cell>
          <cell r="G38">
            <v>21.786467968803791</v>
          </cell>
          <cell r="H38">
            <v>17.449183764457981</v>
          </cell>
          <cell r="I38">
            <v>3.18176850167765</v>
          </cell>
          <cell r="J38">
            <v>1.2814909943091142</v>
          </cell>
          <cell r="K38">
            <v>1.803310860613683</v>
          </cell>
          <cell r="L38">
            <v>0.99106260677759506</v>
          </cell>
          <cell r="M38">
            <v>10.467740302591597</v>
          </cell>
          <cell r="N38">
            <v>9.6058097906736091</v>
          </cell>
          <cell r="O38">
            <v>6.5849819922699622</v>
          </cell>
          <cell r="P38">
            <v>36.415994502509903</v>
          </cell>
        </row>
        <row r="39">
          <cell r="B39" t="str">
            <v>CO2_T</v>
          </cell>
          <cell r="C39" t="str">
            <v>VAR_fout</v>
          </cell>
          <cell r="D39" t="str">
            <v>TFLGV-HYBDSL</v>
          </cell>
          <cell r="F39">
            <v>32.264046697600698</v>
          </cell>
          <cell r="G39">
            <v>97.110195954781801</v>
          </cell>
          <cell r="H39">
            <v>275.94259625558152</v>
          </cell>
          <cell r="I39">
            <v>330.85743389988932</v>
          </cell>
          <cell r="J39">
            <v>163.26746148353396</v>
          </cell>
          <cell r="K39">
            <v>177.96713027082396</v>
          </cell>
          <cell r="L39">
            <v>189.07755751318308</v>
          </cell>
          <cell r="M39">
            <v>193.3310274418815</v>
          </cell>
          <cell r="N39">
            <v>191.34173438140903</v>
          </cell>
          <cell r="O39">
            <v>191.3520970512852</v>
          </cell>
          <cell r="P39">
            <v>194.10631658783689</v>
          </cell>
        </row>
        <row r="40">
          <cell r="B40" t="str">
            <v>CO2_T</v>
          </cell>
          <cell r="C40" t="str">
            <v>VAR_fout</v>
          </cell>
          <cell r="D40" t="str">
            <v>TFLGV-ICEGSLExt</v>
          </cell>
          <cell r="E40">
            <v>53.526388829079302</v>
          </cell>
          <cell r="F40">
            <v>95.740493155728103</v>
          </cell>
          <cell r="G40">
            <v>43.704294708974103</v>
          </cell>
          <cell r="H40">
            <v>20.053354703320402</v>
          </cell>
        </row>
        <row r="41">
          <cell r="B41" t="str">
            <v>CO2_T</v>
          </cell>
          <cell r="C41" t="str">
            <v>VAR_fout</v>
          </cell>
          <cell r="D41" t="str">
            <v>TFLGV-ICEDSLExt</v>
          </cell>
          <cell r="E41">
            <v>811.11275165729705</v>
          </cell>
          <cell r="F41">
            <v>584.35190177277195</v>
          </cell>
          <cell r="G41">
            <v>414.465651870481</v>
          </cell>
          <cell r="H41">
            <v>199.82508994594599</v>
          </cell>
        </row>
        <row r="42">
          <cell r="B42" t="str">
            <v>CO2_T</v>
          </cell>
          <cell r="C42" t="str">
            <v>VAR_fout</v>
          </cell>
          <cell r="D42" t="str">
            <v>T_C-ICE-NGA-S1</v>
          </cell>
          <cell r="E42">
            <v>0.1964726831104964</v>
          </cell>
          <cell r="F42">
            <v>0.16876433662220014</v>
          </cell>
          <cell r="G42">
            <v>0.17006609501529285</v>
          </cell>
          <cell r="H42">
            <v>8.201437324603985E-3</v>
          </cell>
          <cell r="I42">
            <v>4.008661529527586E-3</v>
          </cell>
          <cell r="J42">
            <v>3.3106512823750005E-3</v>
          </cell>
          <cell r="K42">
            <v>3.129684303768488E-3</v>
          </cell>
          <cell r="L42">
            <v>3.1647943507971798E-3</v>
          </cell>
          <cell r="M42">
            <v>2.6691697136238812E-3</v>
          </cell>
          <cell r="N42">
            <v>2.759265990245383E-3</v>
          </cell>
          <cell r="O42">
            <v>2.612038401647092E-3</v>
          </cell>
          <cell r="P42">
            <v>2.7849675274023902E-3</v>
          </cell>
        </row>
        <row r="43">
          <cell r="B43" t="str">
            <v>CO2_T</v>
          </cell>
          <cell r="C43" t="str">
            <v>VAR_fout</v>
          </cell>
          <cell r="D43" t="str">
            <v>T_C-ICE-NGA-S2</v>
          </cell>
          <cell r="E43">
            <v>3.0589027595737339</v>
          </cell>
          <cell r="F43">
            <v>1.9837593553562647</v>
          </cell>
          <cell r="G43">
            <v>2.6719265149916733</v>
          </cell>
          <cell r="H43">
            <v>5.0026518629062277E-3</v>
          </cell>
          <cell r="I43">
            <v>6.4088263795145945E-3</v>
          </cell>
          <cell r="J43">
            <v>7.0628521325234346E-3</v>
          </cell>
          <cell r="K43">
            <v>6.9971967530334991E-3</v>
          </cell>
          <cell r="L43">
            <v>6.5455229406286095E-3</v>
          </cell>
          <cell r="M43">
            <v>5.6369919114942456E-3</v>
          </cell>
          <cell r="N43">
            <v>5.5856131926638897E-3</v>
          </cell>
          <cell r="O43">
            <v>5.2611717059181575E-3</v>
          </cell>
          <cell r="P43">
            <v>5.5284538313444299E-3</v>
          </cell>
        </row>
        <row r="44">
          <cell r="B44" t="str">
            <v>CO2_T</v>
          </cell>
          <cell r="C44" t="str">
            <v>VAR_fout</v>
          </cell>
          <cell r="D44" t="str">
            <v>TFLGV-ICEDSL</v>
          </cell>
          <cell r="E44">
            <v>325.32066076312395</v>
          </cell>
          <cell r="F44">
            <v>384.70675368923349</v>
          </cell>
          <cell r="G44">
            <v>384.60833798002813</v>
          </cell>
          <cell r="H44">
            <v>155.07952773509092</v>
          </cell>
          <cell r="I44">
            <v>21.234429459101161</v>
          </cell>
          <cell r="J44">
            <v>20.92088989338523</v>
          </cell>
          <cell r="K44">
            <v>11.907644633820953</v>
          </cell>
          <cell r="L44">
            <v>1.984048169367566</v>
          </cell>
          <cell r="M44">
            <v>1.8204591212756172</v>
          </cell>
          <cell r="N44">
            <v>1.5031878277215509</v>
          </cell>
          <cell r="O44">
            <v>1.1725949878098358</v>
          </cell>
          <cell r="P44">
            <v>1.6767618842393088</v>
          </cell>
        </row>
        <row r="45">
          <cell r="B45" t="str">
            <v>CO2_T</v>
          </cell>
          <cell r="C45" t="str">
            <v>VAR_fout</v>
          </cell>
          <cell r="D45" t="str">
            <v>T_C-ICE-NGA-S3</v>
          </cell>
          <cell r="E45">
            <v>0.23633734590516808</v>
          </cell>
          <cell r="F45">
            <v>0.21404536009308922</v>
          </cell>
          <cell r="G45">
            <v>0.27163299329861762</v>
          </cell>
          <cell r="H45">
            <v>2.6853616482243981E-2</v>
          </cell>
          <cell r="I45">
            <v>1.0554640275929925E-2</v>
          </cell>
          <cell r="J45">
            <v>8.5433394975005933E-3</v>
          </cell>
          <cell r="K45">
            <v>8.6257380454748504E-3</v>
          </cell>
          <cell r="L45">
            <v>8.1461743146787006E-3</v>
          </cell>
          <cell r="M45">
            <v>7.0578057652165484E-3</v>
          </cell>
          <cell r="N45">
            <v>6.8517526930890697E-3</v>
          </cell>
          <cell r="O45">
            <v>6.3353545550918558E-3</v>
          </cell>
          <cell r="P45">
            <v>6.5635044253572299E-3</v>
          </cell>
        </row>
        <row r="46">
          <cell r="B46" t="str">
            <v>CO2_T</v>
          </cell>
          <cell r="C46" t="str">
            <v>VAR_fout</v>
          </cell>
          <cell r="D46" t="str">
            <v>T_C-ICE-NGA-S4</v>
          </cell>
          <cell r="E46">
            <v>2.7039637268603465</v>
          </cell>
          <cell r="F46">
            <v>2.6547754905506658</v>
          </cell>
          <cell r="G46">
            <v>2.4765813620935901</v>
          </cell>
          <cell r="H46">
            <v>3.2458521052421726E-3</v>
          </cell>
          <cell r="I46">
            <v>6.330106684489121E-3</v>
          </cell>
          <cell r="J46">
            <v>7.6985245227154213E-3</v>
          </cell>
          <cell r="K46">
            <v>7.7291854709262402E-3</v>
          </cell>
          <cell r="L46">
            <v>7.2008236154705802E-3</v>
          </cell>
          <cell r="M46">
            <v>6.351319237668262E-3</v>
          </cell>
          <cell r="N46">
            <v>6.1008633623907006E-3</v>
          </cell>
          <cell r="O46">
            <v>5.4477556192765756E-3</v>
          </cell>
          <cell r="P46">
            <v>5.6089646722997802E-3</v>
          </cell>
        </row>
        <row r="47">
          <cell r="B47" t="str">
            <v>CO2_T</v>
          </cell>
          <cell r="C47" t="str">
            <v>VAR_fout</v>
          </cell>
          <cell r="D47" t="str">
            <v>T_C-MHY-GSL-S1</v>
          </cell>
          <cell r="F47">
            <v>8.6843578631200999E-2</v>
          </cell>
          <cell r="G47">
            <v>12.980356351902479</v>
          </cell>
          <cell r="H47">
            <v>12.634549910851431</v>
          </cell>
          <cell r="I47">
            <v>9.2057694939453505</v>
          </cell>
          <cell r="J47">
            <v>2.0605344633349083</v>
          </cell>
          <cell r="K47">
            <v>0.17340852374505941</v>
          </cell>
          <cell r="L47">
            <v>0.13153195735257581</v>
          </cell>
          <cell r="M47">
            <v>9.8248693199929876E-2</v>
          </cell>
          <cell r="N47">
            <v>0.14658735315926091</v>
          </cell>
          <cell r="O47">
            <v>0.34730225074823895</v>
          </cell>
          <cell r="P47">
            <v>0.45817226506583969</v>
          </cell>
        </row>
        <row r="48">
          <cell r="B48" t="str">
            <v>CO2_T</v>
          </cell>
          <cell r="C48" t="str">
            <v>VAR_fout</v>
          </cell>
          <cell r="D48" t="str">
            <v>T_C-MHY-GSL-S2</v>
          </cell>
          <cell r="F48">
            <v>7.3049991299539693E-2</v>
          </cell>
          <cell r="G48">
            <v>0.82402733052297727</v>
          </cell>
          <cell r="H48">
            <v>1.0426111101964703</v>
          </cell>
          <cell r="I48">
            <v>0.92779680408017873</v>
          </cell>
          <cell r="J48">
            <v>0.54476221820941306</v>
          </cell>
          <cell r="K48">
            <v>0.3018719659661675</v>
          </cell>
          <cell r="L48">
            <v>0.24076586332155447</v>
          </cell>
          <cell r="M48">
            <v>0.19031388201861621</v>
          </cell>
          <cell r="N48">
            <v>0.25373851087637023</v>
          </cell>
          <cell r="O48">
            <v>0.38489626323013604</v>
          </cell>
          <cell r="P48">
            <v>0.43389922944534004</v>
          </cell>
        </row>
        <row r="49">
          <cell r="B49" t="str">
            <v>CO2_T</v>
          </cell>
          <cell r="C49" t="str">
            <v>VAR_fout</v>
          </cell>
          <cell r="D49" t="str">
            <v>T_C-MHY-DSL-S1</v>
          </cell>
          <cell r="F49">
            <v>8.8065272861535801E-2</v>
          </cell>
          <cell r="G49">
            <v>63.19652229504554</v>
          </cell>
          <cell r="H49">
            <v>158.01365915411759</v>
          </cell>
          <cell r="I49">
            <v>142.21833437600444</v>
          </cell>
          <cell r="J49">
            <v>83.920674241884058</v>
          </cell>
          <cell r="K49">
            <v>21.862786521216648</v>
          </cell>
          <cell r="L49">
            <v>7.1682504437139389</v>
          </cell>
          <cell r="M49">
            <v>1.0460646668728746</v>
          </cell>
          <cell r="N49">
            <v>0.17391929008579021</v>
          </cell>
          <cell r="O49">
            <v>0.19386688079732789</v>
          </cell>
          <cell r="P49">
            <v>0.20490550772179322</v>
          </cell>
        </row>
        <row r="50">
          <cell r="B50" t="str">
            <v>CO2_T</v>
          </cell>
          <cell r="C50" t="str">
            <v>VAR_fout</v>
          </cell>
          <cell r="D50" t="str">
            <v>T_C-MHY-GSL-S3</v>
          </cell>
          <cell r="F50">
            <v>0.11445134864779399</v>
          </cell>
          <cell r="G50">
            <v>0.61902728470989199</v>
          </cell>
          <cell r="H50">
            <v>0.87703736318890391</v>
          </cell>
          <cell r="I50">
            <v>0.78416577857906733</v>
          </cell>
          <cell r="J50">
            <v>0.53175467218316053</v>
          </cell>
          <cell r="K50">
            <v>0.39850904580347196</v>
          </cell>
          <cell r="L50">
            <v>0.37523207517976598</v>
          </cell>
          <cell r="M50">
            <v>0.31376266898909166</v>
          </cell>
          <cell r="N50">
            <v>0.41114683173229799</v>
          </cell>
          <cell r="O50">
            <v>0.59134635067992491</v>
          </cell>
          <cell r="P50">
            <v>0.58973154229188407</v>
          </cell>
        </row>
        <row r="51">
          <cell r="B51" t="str">
            <v>CO2_T</v>
          </cell>
          <cell r="C51" t="str">
            <v>VAR_fout</v>
          </cell>
          <cell r="D51" t="str">
            <v>T_C-MHY-DSL-S2</v>
          </cell>
          <cell r="F51">
            <v>6.9406555177014301E-2</v>
          </cell>
          <cell r="G51">
            <v>0.49547798278525751</v>
          </cell>
          <cell r="H51">
            <v>0.97164400168649045</v>
          </cell>
          <cell r="I51">
            <v>2.3489021186948746</v>
          </cell>
          <cell r="J51">
            <v>2.5109007154727898</v>
          </cell>
          <cell r="K51">
            <v>1.4828845861089721</v>
          </cell>
          <cell r="L51">
            <v>0.69987219306748605</v>
          </cell>
          <cell r="M51">
            <v>0.43953746771746904</v>
          </cell>
          <cell r="N51">
            <v>0.52742062301074399</v>
          </cell>
          <cell r="O51">
            <v>0.71846522456233086</v>
          </cell>
          <cell r="P51">
            <v>0.98017067668699598</v>
          </cell>
        </row>
        <row r="52">
          <cell r="B52" t="str">
            <v>CO2_T</v>
          </cell>
          <cell r="C52" t="str">
            <v>VAR_fout</v>
          </cell>
          <cell r="D52" t="str">
            <v>T_C-MHY-GSL-S4</v>
          </cell>
          <cell r="F52">
            <v>0.14821399882764</v>
          </cell>
          <cell r="G52">
            <v>82.581102745042557</v>
          </cell>
          <cell r="H52">
            <v>299.89398011458564</v>
          </cell>
          <cell r="I52">
            <v>282.28443671438436</v>
          </cell>
          <cell r="J52">
            <v>285.61513230017641</v>
          </cell>
          <cell r="K52">
            <v>271.54622569588116</v>
          </cell>
          <cell r="L52">
            <v>256.33382360873588</v>
          </cell>
          <cell r="M52">
            <v>243.8284744398739</v>
          </cell>
          <cell r="N52">
            <v>235.35166556280831</v>
          </cell>
          <cell r="O52">
            <v>223.68951821677402</v>
          </cell>
          <cell r="P52">
            <v>220.61003461933677</v>
          </cell>
        </row>
        <row r="53">
          <cell r="B53" t="str">
            <v>CO2_T</v>
          </cell>
          <cell r="C53" t="str">
            <v>VAR_fout</v>
          </cell>
          <cell r="D53" t="str">
            <v>T_C-MHY-DSL-S3</v>
          </cell>
          <cell r="F53">
            <v>0.10385306068806301</v>
          </cell>
          <cell r="G53">
            <v>0.4300135907544414</v>
          </cell>
          <cell r="H53">
            <v>0.79604359881080033</v>
          </cell>
          <cell r="I53">
            <v>8.9543192931203581</v>
          </cell>
          <cell r="J53">
            <v>81.782839464802052</v>
          </cell>
          <cell r="K53">
            <v>154.402890243218</v>
          </cell>
          <cell r="L53">
            <v>165.30038362128982</v>
          </cell>
          <cell r="M53">
            <v>164.56376499834596</v>
          </cell>
          <cell r="N53">
            <v>160.5922496261806</v>
          </cell>
          <cell r="O53">
            <v>153.3248749542025</v>
          </cell>
          <cell r="P53">
            <v>151.00793452927729</v>
          </cell>
        </row>
        <row r="54">
          <cell r="B54" t="str">
            <v>CO2_T</v>
          </cell>
          <cell r="C54" t="str">
            <v>VAR_fout</v>
          </cell>
          <cell r="D54" t="str">
            <v>T_B_c-HYBDSL-S1</v>
          </cell>
          <cell r="F54">
            <v>0.20518659817702301</v>
          </cell>
          <cell r="G54">
            <v>0.26698654089502494</v>
          </cell>
          <cell r="H54">
            <v>0.15783850054369361</v>
          </cell>
          <cell r="I54">
            <v>0.95625211617331396</v>
          </cell>
          <cell r="J54">
            <v>1.1144155117528429</v>
          </cell>
          <cell r="K54">
            <v>1.7950857320117619</v>
          </cell>
          <cell r="L54">
            <v>2.9049889897970465</v>
          </cell>
          <cell r="M54">
            <v>3.8331642516216768</v>
          </cell>
          <cell r="N54">
            <v>5.1717144773676544</v>
          </cell>
          <cell r="O54">
            <v>5.5649267960150617</v>
          </cell>
          <cell r="P54">
            <v>7.1632980210434702</v>
          </cell>
        </row>
        <row r="55">
          <cell r="B55" t="str">
            <v>CO2_T</v>
          </cell>
          <cell r="C55" t="str">
            <v>VAR_fout</v>
          </cell>
          <cell r="D55" t="str">
            <v>T_C-MHY-DSL-S4</v>
          </cell>
          <cell r="F55">
            <v>6.6399806424341207E-2</v>
          </cell>
          <cell r="G55">
            <v>0.1785875284673146</v>
          </cell>
          <cell r="H55">
            <v>0.26423276595433293</v>
          </cell>
          <cell r="I55">
            <v>0.403185314980823</v>
          </cell>
          <cell r="J55">
            <v>0.78640084032074853</v>
          </cell>
          <cell r="K55">
            <v>1.047465519725395</v>
          </cell>
          <cell r="L55">
            <v>1.58648562339638</v>
          </cell>
          <cell r="M55">
            <v>1.688706988652769</v>
          </cell>
          <cell r="N55">
            <v>1.3146948500758728</v>
          </cell>
          <cell r="O55">
            <v>0.68697393339472834</v>
          </cell>
          <cell r="P55">
            <v>0.72699028255717102</v>
          </cell>
        </row>
        <row r="56">
          <cell r="B56" t="str">
            <v>CO2_T</v>
          </cell>
          <cell r="C56" t="str">
            <v>VAR_fout</v>
          </cell>
          <cell r="D56" t="str">
            <v>T_B_c-HYBDSL-S2</v>
          </cell>
          <cell r="F56">
            <v>6.4564595522185297E-2</v>
          </cell>
          <cell r="G56">
            <v>3.2065610232827502</v>
          </cell>
          <cell r="H56">
            <v>16.724480019499087</v>
          </cell>
          <cell r="I56">
            <v>15.591019088872599</v>
          </cell>
          <cell r="J56">
            <v>14.317273382268487</v>
          </cell>
          <cell r="K56">
            <v>13.280269386310461</v>
          </cell>
          <cell r="L56">
            <v>11.647982066376269</v>
          </cell>
          <cell r="M56">
            <v>11.805070328421357</v>
          </cell>
          <cell r="N56">
            <v>12.360296354847179</v>
          </cell>
          <cell r="O56">
            <v>14.111950532088274</v>
          </cell>
          <cell r="P56">
            <v>15.14882807313306</v>
          </cell>
        </row>
        <row r="57">
          <cell r="B57" t="str">
            <v>CO2_T</v>
          </cell>
          <cell r="C57" t="str">
            <v>VAR_fout</v>
          </cell>
          <cell r="D57" t="str">
            <v>T_B_c-HYBDSL-S3</v>
          </cell>
          <cell r="F57">
            <v>4.2019917743054698E-2</v>
          </cell>
          <cell r="G57">
            <v>0.56488572022382466</v>
          </cell>
          <cell r="H57">
            <v>9.9514362701283581</v>
          </cell>
          <cell r="I57">
            <v>9.4901059652751307</v>
          </cell>
          <cell r="J57">
            <v>8.4736748105575703</v>
          </cell>
          <cell r="K57">
            <v>7.9708383566206269</v>
          </cell>
          <cell r="L57">
            <v>7.00318934149767</v>
          </cell>
          <cell r="M57">
            <v>6.8980489919893992</v>
          </cell>
          <cell r="N57">
            <v>6.0551607721814102</v>
          </cell>
          <cell r="O57">
            <v>5.2968978011346115</v>
          </cell>
          <cell r="P57">
            <v>3.1235876927550512</v>
          </cell>
        </row>
        <row r="58">
          <cell r="B58" t="str">
            <v>CO2_T</v>
          </cell>
          <cell r="C58" t="str">
            <v>VAR_fout</v>
          </cell>
          <cell r="D58" t="str">
            <v>T_B_c-HYBDSL-S4</v>
          </cell>
          <cell r="F58">
            <v>1.0767982320569899E-2</v>
          </cell>
          <cell r="G58">
            <v>1.9997773813104001E-2</v>
          </cell>
          <cell r="H58">
            <v>1.7919079753585129E-2</v>
          </cell>
          <cell r="I58">
            <v>1.3640826373418399E-2</v>
          </cell>
          <cell r="J58">
            <v>2.2278187694480457E-2</v>
          </cell>
          <cell r="K58">
            <v>2.0152375511190701E-2</v>
          </cell>
          <cell r="L58">
            <v>2.5474705538572649E-2</v>
          </cell>
          <cell r="M58">
            <v>2.8160922697941099E-2</v>
          </cell>
          <cell r="N58">
            <v>2.4600455790425288E-2</v>
          </cell>
          <cell r="O58">
            <v>3.6234642374012298E-2</v>
          </cell>
          <cell r="P58">
            <v>4.5734650736203399E-2</v>
          </cell>
        </row>
        <row r="59">
          <cell r="B59" t="str">
            <v>CO2_T</v>
          </cell>
          <cell r="C59" t="str">
            <v>VAR_fout</v>
          </cell>
          <cell r="D59" t="str">
            <v>TFHGV-ICEDSLExt</v>
          </cell>
          <cell r="E59">
            <v>1409.9452372430301</v>
          </cell>
          <cell r="F59">
            <v>865.48568542217799</v>
          </cell>
          <cell r="G59">
            <v>842.37485295741396</v>
          </cell>
          <cell r="H59">
            <v>362.72911121555501</v>
          </cell>
        </row>
        <row r="60">
          <cell r="B60" t="str">
            <v>CO2_T</v>
          </cell>
          <cell r="C60" t="str">
            <v>VAR_fout</v>
          </cell>
          <cell r="D60" t="str">
            <v>TPSHPGSLEXT</v>
          </cell>
          <cell r="E60">
            <v>129.873812963153</v>
          </cell>
          <cell r="F60">
            <v>58.766633379790498</v>
          </cell>
          <cell r="G60">
            <v>117.824004824601</v>
          </cell>
          <cell r="H60">
            <v>155.17486264805601</v>
          </cell>
          <cell r="I60">
            <v>198.547115759793</v>
          </cell>
          <cell r="J60">
            <v>122.567507151865</v>
          </cell>
          <cell r="K60">
            <v>60.667180462876303</v>
          </cell>
        </row>
        <row r="61">
          <cell r="B61" t="str">
            <v>CO2_T</v>
          </cell>
          <cell r="C61" t="str">
            <v>VAR_fout</v>
          </cell>
          <cell r="D61" t="str">
            <v>T_TW-ICEGSL-S1</v>
          </cell>
          <cell r="E61">
            <v>3.2404802227871481</v>
          </cell>
          <cell r="F61">
            <v>36.457296603755601</v>
          </cell>
          <cell r="G61">
            <v>36.823819747712996</v>
          </cell>
          <cell r="H61">
            <v>45.462875191094142</v>
          </cell>
          <cell r="I61">
            <v>62.014390135344783</v>
          </cell>
          <cell r="J61">
            <v>65.409041052586105</v>
          </cell>
          <cell r="K61">
            <v>66.581175469562893</v>
          </cell>
          <cell r="L61">
            <v>63.881144537494862</v>
          </cell>
          <cell r="M61">
            <v>61.074868259192399</v>
          </cell>
          <cell r="N61">
            <v>58.570156435365</v>
          </cell>
          <cell r="O61">
            <v>57.433909632164927</v>
          </cell>
          <cell r="P61">
            <v>55.104811417104699</v>
          </cell>
        </row>
        <row r="62">
          <cell r="B62" t="str">
            <v>CO2_T</v>
          </cell>
          <cell r="C62" t="str">
            <v>VAR_fout</v>
          </cell>
          <cell r="D62" t="str">
            <v>TPSHPDSLEXT</v>
          </cell>
          <cell r="E62">
            <v>1273.9831592043399</v>
          </cell>
          <cell r="F62">
            <v>1273.9856858643</v>
          </cell>
          <cell r="G62">
            <v>1155.4098034538499</v>
          </cell>
          <cell r="H62">
            <v>1056.6063957126</v>
          </cell>
          <cell r="I62">
            <v>1017.0718727913001</v>
          </cell>
          <cell r="J62">
            <v>977.54046142218601</v>
          </cell>
          <cell r="K62">
            <v>934.75998283194701</v>
          </cell>
          <cell r="L62">
            <v>898.47863496964305</v>
          </cell>
          <cell r="M62">
            <v>898.40052987652598</v>
          </cell>
          <cell r="N62">
            <v>416.45975308413</v>
          </cell>
          <cell r="O62">
            <v>149.75991261075899</v>
          </cell>
          <cell r="P62">
            <v>149.75604861282099</v>
          </cell>
        </row>
        <row r="63">
          <cell r="B63" t="str">
            <v>CO2_T</v>
          </cell>
          <cell r="C63" t="str">
            <v>VAR_fout</v>
          </cell>
          <cell r="D63" t="str">
            <v>T_TW-ICEGSL-S2</v>
          </cell>
          <cell r="E63">
            <v>8.1650359410635005</v>
          </cell>
          <cell r="F63">
            <v>12.040483399669816</v>
          </cell>
          <cell r="G63">
            <v>11.211746679164779</v>
          </cell>
          <cell r="H63">
            <v>7.6691774927079956</v>
          </cell>
          <cell r="I63">
            <v>0.85430206562680089</v>
          </cell>
          <cell r="J63">
            <v>0.1228040741508849</v>
          </cell>
          <cell r="K63">
            <v>0.14704550376771519</v>
          </cell>
          <cell r="L63">
            <v>0.1721039220652352</v>
          </cell>
          <cell r="M63">
            <v>0.1711760032036741</v>
          </cell>
          <cell r="N63">
            <v>0.21410061204125364</v>
          </cell>
          <cell r="O63">
            <v>0.20214133026053721</v>
          </cell>
          <cell r="P63">
            <v>0.29042520512951259</v>
          </cell>
        </row>
        <row r="64">
          <cell r="B64" t="str">
            <v>CO2_T</v>
          </cell>
          <cell r="C64" t="str">
            <v>VAR_fout</v>
          </cell>
          <cell r="D64" t="str">
            <v>T_TW-ICEGSL-S3</v>
          </cell>
          <cell r="E64">
            <v>12.72178287080855</v>
          </cell>
          <cell r="F64">
            <v>14.587581459535432</v>
          </cell>
          <cell r="G64">
            <v>14.832312819402256</v>
          </cell>
          <cell r="H64">
            <v>14.67367376017183</v>
          </cell>
          <cell r="I64">
            <v>14.139179327918187</v>
          </cell>
          <cell r="J64">
            <v>4.1893635706462264</v>
          </cell>
          <cell r="K64">
            <v>0.13739225919887055</v>
          </cell>
          <cell r="L64">
            <v>0.16010603154492159</v>
          </cell>
          <cell r="M64">
            <v>0.17136697248479529</v>
          </cell>
          <cell r="N64">
            <v>0.18867561160375171</v>
          </cell>
          <cell r="O64">
            <v>0.20801158970354691</v>
          </cell>
          <cell r="P64">
            <v>0.2521011054557129</v>
          </cell>
        </row>
        <row r="65">
          <cell r="B65" t="str">
            <v>CO2_T</v>
          </cell>
          <cell r="C65" t="str">
            <v>VAR_fout</v>
          </cell>
          <cell r="D65" t="str">
            <v>T_C-ICEGSLEXT</v>
          </cell>
          <cell r="E65">
            <v>4722.2890371152098</v>
          </cell>
          <cell r="F65">
            <v>4018.6743776307799</v>
          </cell>
          <cell r="G65">
            <v>3465.55830518124</v>
          </cell>
          <cell r="H65">
            <v>953.21407414402097</v>
          </cell>
        </row>
        <row r="66">
          <cell r="B66" t="str">
            <v>CO2_T</v>
          </cell>
          <cell r="C66" t="str">
            <v>VAR_fout</v>
          </cell>
          <cell r="D66" t="str">
            <v>T_TW-ICEGSL-S4</v>
          </cell>
          <cell r="E66">
            <v>8.2456520305726286</v>
          </cell>
          <cell r="F66">
            <v>9.3295878080130201</v>
          </cell>
          <cell r="G66">
            <v>9.5225223330233799</v>
          </cell>
          <cell r="H66">
            <v>9.3987116603908945</v>
          </cell>
          <cell r="I66">
            <v>9.4900650579567749</v>
          </cell>
          <cell r="J66">
            <v>9.1370260481161125</v>
          </cell>
          <cell r="K66">
            <v>2.1219969071148919</v>
          </cell>
          <cell r="L66">
            <v>0.1081009773064254</v>
          </cell>
          <cell r="M66">
            <v>0.1167845179695812</v>
          </cell>
          <cell r="N66">
            <v>0.13174432778890988</v>
          </cell>
          <cell r="O66">
            <v>0.14055619225118759</v>
          </cell>
          <cell r="P66">
            <v>0.1727070223384469</v>
          </cell>
        </row>
        <row r="67">
          <cell r="B67" t="str">
            <v>CO2_T</v>
          </cell>
          <cell r="C67" t="str">
            <v>VAR_fout</v>
          </cell>
          <cell r="D67" t="str">
            <v>T_C-ICEDSLEXT</v>
          </cell>
          <cell r="E67">
            <v>3821.2815022729601</v>
          </cell>
          <cell r="F67">
            <v>3569.7773296566702</v>
          </cell>
          <cell r="G67">
            <v>2582.9135458022301</v>
          </cell>
          <cell r="H67">
            <v>1128.0411109156901</v>
          </cell>
        </row>
        <row r="68">
          <cell r="B68" t="str">
            <v>CO2_T</v>
          </cell>
          <cell r="C68" t="str">
            <v>VAR_fout</v>
          </cell>
          <cell r="D68" t="str">
            <v>T_TW-ICEGSLEXT</v>
          </cell>
          <cell r="E68">
            <v>145.62414392874399</v>
          </cell>
          <cell r="F68">
            <v>52.587039660519999</v>
          </cell>
          <cell r="G68">
            <v>51.074945890140697</v>
          </cell>
          <cell r="H68">
            <v>33.462471095966201</v>
          </cell>
        </row>
        <row r="69">
          <cell r="B69" t="str">
            <v>CO2_T</v>
          </cell>
          <cell r="C69" t="str">
            <v>VAR_fout</v>
          </cell>
          <cell r="D69" t="str">
            <v>TFLGV-ICENGA</v>
          </cell>
          <cell r="E69">
            <v>0.61021560643776396</v>
          </cell>
          <cell r="F69">
            <v>0.46963914591243772</v>
          </cell>
          <cell r="G69">
            <v>0.62847491508679898</v>
          </cell>
          <cell r="H69">
            <v>6.0352013030160832E-3</v>
          </cell>
          <cell r="I69">
            <v>4.8689962880222593E-3</v>
          </cell>
          <cell r="J69">
            <v>4.6108128292999505E-3</v>
          </cell>
          <cell r="K69">
            <v>4.6708154570905E-3</v>
          </cell>
          <cell r="L69">
            <v>4.8706849289925115E-3</v>
          </cell>
          <cell r="M69">
            <v>4.9386577558913234E-3</v>
          </cell>
          <cell r="N69">
            <v>5.1440310360724405E-3</v>
          </cell>
          <cell r="O69">
            <v>5.2447634716589562E-3</v>
          </cell>
          <cell r="P69">
            <v>5.5519104810917101E-3</v>
          </cell>
        </row>
        <row r="70">
          <cell r="B70" t="str">
            <v>CO2_T</v>
          </cell>
          <cell r="C70" t="str">
            <v>VAR_fout</v>
          </cell>
          <cell r="D70" t="str">
            <v>T_B_c-ICENGA-S1</v>
          </cell>
          <cell r="F70">
            <v>1.22314658541317E-2</v>
          </cell>
          <cell r="G70">
            <v>0.10510876766925981</v>
          </cell>
        </row>
        <row r="71">
          <cell r="B71" t="str">
            <v>CO2_T</v>
          </cell>
          <cell r="C71" t="str">
            <v>VAR_fout</v>
          </cell>
          <cell r="D71" t="str">
            <v>T_B_c-ICENGA-S2</v>
          </cell>
          <cell r="F71">
            <v>9.4825250360948896E-3</v>
          </cell>
          <cell r="G71">
            <v>5.4915227156978899E-2</v>
          </cell>
        </row>
        <row r="72">
          <cell r="B72" t="str">
            <v>CO2_T</v>
          </cell>
          <cell r="C72" t="str">
            <v>VAR_fout</v>
          </cell>
          <cell r="D72" t="str">
            <v>T_B_u-ICEDSL-S1</v>
          </cell>
          <cell r="E72">
            <v>2.1946768735545918E-2</v>
          </cell>
          <cell r="F72">
            <v>18.869622115323729</v>
          </cell>
          <cell r="G72">
            <v>33.493080980216057</v>
          </cell>
          <cell r="H72">
            <v>3.2714969092079902E-3</v>
          </cell>
        </row>
        <row r="73">
          <cell r="B73" t="str">
            <v>CO2_T</v>
          </cell>
          <cell r="C73" t="str">
            <v>VAR_fout</v>
          </cell>
          <cell r="D73" t="str">
            <v>T_B_c-ICENGA-S3</v>
          </cell>
          <cell r="F73">
            <v>8.3474238686147301E-3</v>
          </cell>
          <cell r="G73">
            <v>3.5503825412543683E-2</v>
          </cell>
        </row>
        <row r="74">
          <cell r="B74" t="str">
            <v>CO2_T</v>
          </cell>
          <cell r="C74" t="str">
            <v>VAR_fout</v>
          </cell>
          <cell r="D74" t="str">
            <v>T_B_u-ICEDSL-S2</v>
          </cell>
          <cell r="E74">
            <v>7.8392242190536292</v>
          </cell>
          <cell r="F74">
            <v>9.8211491503800907</v>
          </cell>
          <cell r="G74">
            <v>16.371929490100147</v>
          </cell>
        </row>
        <row r="75">
          <cell r="B75" t="str">
            <v>CO2_T</v>
          </cell>
          <cell r="C75" t="str">
            <v>VAR_fout</v>
          </cell>
          <cell r="D75" t="str">
            <v>T_B_c-ICENGA-S4</v>
          </cell>
          <cell r="F75">
            <v>3.5538673147628101E-3</v>
          </cell>
          <cell r="G75">
            <v>1.1265205720604989E-2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  <cell r="E76">
            <v>45.578438653790528</v>
          </cell>
          <cell r="F76">
            <v>64.048257871176162</v>
          </cell>
          <cell r="G76">
            <v>64.171122967804862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  <cell r="E77">
            <v>0.48088060578839309</v>
          </cell>
          <cell r="F77">
            <v>9.1583217881324355E-2</v>
          </cell>
          <cell r="G77">
            <v>9.5728570034682325E-2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  <cell r="E78">
            <v>7.7620562916598697E-3</v>
          </cell>
          <cell r="F78">
            <v>7.7628076676603203E-3</v>
          </cell>
          <cell r="G78">
            <v>7.7164227945774096E-3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  <cell r="E79">
            <v>1.27067104025378</v>
          </cell>
          <cell r="F79">
            <v>1.2694241602912699</v>
          </cell>
          <cell r="G79">
            <v>1.2643933848165001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  <cell r="E80">
            <v>92.553386475368896</v>
          </cell>
          <cell r="F80">
            <v>91.725157365551794</v>
          </cell>
          <cell r="G80">
            <v>68.277812296469307</v>
          </cell>
          <cell r="H80">
            <v>32.395825743172502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E81">
            <v>79.576349423418094</v>
          </cell>
          <cell r="F81">
            <v>100.796237247683</v>
          </cell>
          <cell r="G81">
            <v>132.626068984081</v>
          </cell>
          <cell r="H81">
            <v>185.675788544743</v>
          </cell>
          <cell r="I81">
            <v>170.02894982493601</v>
          </cell>
          <cell r="J81">
            <v>154.38211110512901</v>
          </cell>
          <cell r="K81">
            <v>138.735272385321</v>
          </cell>
          <cell r="L81">
            <v>123.088433665514</v>
          </cell>
          <cell r="M81">
            <v>109.90751284479499</v>
          </cell>
          <cell r="N81">
            <v>98.138070491291401</v>
          </cell>
          <cell r="O81">
            <v>87.628958480337403</v>
          </cell>
          <cell r="P81">
            <v>78.245214379164594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E82">
            <v>36.575459929944017</v>
          </cell>
          <cell r="F82">
            <v>40.691250997002633</v>
          </cell>
          <cell r="G82">
            <v>28.46848978618052</v>
          </cell>
          <cell r="H82">
            <v>21.794338471055422</v>
          </cell>
          <cell r="I82">
            <v>1.547664281728359</v>
          </cell>
          <cell r="J82">
            <v>0.41334377041492759</v>
          </cell>
          <cell r="K82">
            <v>0.26376660256799389</v>
          </cell>
          <cell r="L82">
            <v>0.17240614971800031</v>
          </cell>
          <cell r="M82">
            <v>9.3779230776695199E-2</v>
          </cell>
          <cell r="N82">
            <v>8.7366487630400502E-2</v>
          </cell>
          <cell r="O82">
            <v>9.6385426574416344E-2</v>
          </cell>
          <cell r="P82">
            <v>0.1249725452787029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E83">
            <v>28.943699180672841</v>
          </cell>
          <cell r="F83">
            <v>42.748167845723103</v>
          </cell>
          <cell r="G83">
            <v>68.627327566864608</v>
          </cell>
          <cell r="H83">
            <v>108.86222795705916</v>
          </cell>
          <cell r="I83">
            <v>146.63808316421279</v>
          </cell>
          <cell r="J83">
            <v>88.229831979759211</v>
          </cell>
          <cell r="K83">
            <v>96.931627540693086</v>
          </cell>
          <cell r="L83">
            <v>106.85379690974079</v>
          </cell>
          <cell r="M83">
            <v>107.3699605743948</v>
          </cell>
          <cell r="N83">
            <v>108.1948559142791</v>
          </cell>
          <cell r="O83">
            <v>108.32728302062777</v>
          </cell>
          <cell r="P83">
            <v>109.19602677711721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E84">
            <v>277.93741921636774</v>
          </cell>
          <cell r="F84">
            <v>391.72503707052311</v>
          </cell>
          <cell r="G84">
            <v>389.75223004916779</v>
          </cell>
          <cell r="H84">
            <v>306.08216358211882</v>
          </cell>
          <cell r="I84">
            <v>14.960457395156359</v>
          </cell>
          <cell r="J84">
            <v>1.8716213283827017</v>
          </cell>
          <cell r="K84">
            <v>0.84225281758985837</v>
          </cell>
          <cell r="L84">
            <v>0.43171979790728909</v>
          </cell>
          <cell r="M84">
            <v>0.22697822255955871</v>
          </cell>
          <cell r="N84">
            <v>0.21361594177717869</v>
          </cell>
          <cell r="O84">
            <v>0.23944691391710105</v>
          </cell>
          <cell r="P84">
            <v>0.29879612316325399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E85">
            <v>0.36575475973680899</v>
          </cell>
          <cell r="F85">
            <v>0.47995503833337666</v>
          </cell>
          <cell r="G85">
            <v>0.43520632836012846</v>
          </cell>
          <cell r="H85">
            <v>0.44885725238257201</v>
          </cell>
          <cell r="I85">
            <v>0.408837115039416</v>
          </cell>
          <cell r="J85">
            <v>2.9594832861998457</v>
          </cell>
          <cell r="K85">
            <v>2.4350875947473978</v>
          </cell>
          <cell r="L85">
            <v>1.7225057735004479</v>
          </cell>
          <cell r="M85">
            <v>0.28822064932740343</v>
          </cell>
          <cell r="N85">
            <v>6.2807481395656103E-2</v>
          </cell>
          <cell r="O85">
            <v>3.7464238802278539E-2</v>
          </cell>
          <cell r="P85">
            <v>3.3966822474032904E-2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E86">
            <v>280.15721664322427</v>
          </cell>
          <cell r="F86">
            <v>423.81416938197333</v>
          </cell>
          <cell r="G86">
            <v>554.54480018785034</v>
          </cell>
          <cell r="H86">
            <v>461.85605011984165</v>
          </cell>
          <cell r="I86">
            <v>177.78405267297944</v>
          </cell>
          <cell r="J86">
            <v>82.570426005703439</v>
          </cell>
          <cell r="K86">
            <v>48.017149953686157</v>
          </cell>
          <cell r="L86">
            <v>3.5881569509729783</v>
          </cell>
          <cell r="M86">
            <v>0.66886395767515305</v>
          </cell>
          <cell r="N86">
            <v>0.37468174320436698</v>
          </cell>
          <cell r="O86">
            <v>0.39737689364885587</v>
          </cell>
          <cell r="P86">
            <v>0.43522594668567904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E87">
            <v>89.065171094646573</v>
          </cell>
          <cell r="F87">
            <v>94.10653124615996</v>
          </cell>
          <cell r="G87">
            <v>93.417220647213227</v>
          </cell>
          <cell r="H87">
            <v>56.699356261628765</v>
          </cell>
          <cell r="I87">
            <v>2.0084845451494195</v>
          </cell>
          <cell r="J87">
            <v>0.47061692893314749</v>
          </cell>
          <cell r="K87">
            <v>0.37494552450149254</v>
          </cell>
          <cell r="L87">
            <v>0.31272305622709529</v>
          </cell>
          <cell r="M87">
            <v>0.18631130066974341</v>
          </cell>
          <cell r="N87">
            <v>0.12846828384524109</v>
          </cell>
          <cell r="O87">
            <v>7.7288655926352395E-2</v>
          </cell>
          <cell r="P87">
            <v>6.7536009817412007E-2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E88">
            <v>289.76071520165607</v>
          </cell>
          <cell r="F88">
            <v>387.89355752840277</v>
          </cell>
          <cell r="G88">
            <v>979.59492257995817</v>
          </cell>
          <cell r="H88">
            <v>1874.1966782200457</v>
          </cell>
          <cell r="I88">
            <v>2355.2990223866527</v>
          </cell>
          <cell r="J88">
            <v>2163.3498874512006</v>
          </cell>
          <cell r="K88">
            <v>1899.6850566098469</v>
          </cell>
          <cell r="L88">
            <v>1666.2686242150769</v>
          </cell>
          <cell r="M88">
            <v>1488.0895719121459</v>
          </cell>
          <cell r="N88">
            <v>1321.5100474908031</v>
          </cell>
          <cell r="O88">
            <v>1206.9533771536035</v>
          </cell>
          <cell r="P88">
            <v>1121.0451878024721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E89">
            <v>367.7545963193993</v>
          </cell>
          <cell r="F89">
            <v>390.5270955994215</v>
          </cell>
          <cell r="G89">
            <v>386.85204737995014</v>
          </cell>
          <cell r="H89">
            <v>295.5986442252252</v>
          </cell>
          <cell r="I89">
            <v>10.502617490646577</v>
          </cell>
          <cell r="J89">
            <v>0.43992280575980547</v>
          </cell>
          <cell r="K89">
            <v>0.39652764871325502</v>
          </cell>
          <cell r="L89">
            <v>0.43743575240686461</v>
          </cell>
          <cell r="M89">
            <v>0.28839595570668619</v>
          </cell>
          <cell r="N89">
            <v>0.20108907204248322</v>
          </cell>
          <cell r="O89">
            <v>0.10606226520912329</v>
          </cell>
          <cell r="P89">
            <v>8.3177592919305696E-2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E90">
            <v>141.14584961745751</v>
          </cell>
          <cell r="F90">
            <v>162.0651848680919</v>
          </cell>
          <cell r="G90">
            <v>159.20469980797716</v>
          </cell>
          <cell r="H90">
            <v>121.34351606884933</v>
          </cell>
          <cell r="I90">
            <v>8.068381947668831</v>
          </cell>
          <cell r="J90">
            <v>0.34006512357099539</v>
          </cell>
          <cell r="K90">
            <v>0.33048014339760823</v>
          </cell>
          <cell r="L90">
            <v>0.3951843680134926</v>
          </cell>
          <cell r="M90">
            <v>0.27654135491336479</v>
          </cell>
          <cell r="N90">
            <v>0.1881456419765026</v>
          </cell>
          <cell r="O90">
            <v>9.0839035425740303E-2</v>
          </cell>
          <cell r="P90">
            <v>7.2648392978718807E-2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  <cell r="E91">
            <v>6.0168501486163501</v>
          </cell>
          <cell r="F91">
            <v>1.82886106581519</v>
          </cell>
          <cell r="G91">
            <v>3.9383905670283799</v>
          </cell>
          <cell r="H91">
            <v>5.5454580098759497E-4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F92">
            <v>0.49103055850168298</v>
          </cell>
          <cell r="G92">
            <v>0.55632996817575076</v>
          </cell>
          <cell r="H92">
            <v>5.7115242172664102E-2</v>
          </cell>
          <cell r="I92">
            <v>0.13008680304361842</v>
          </cell>
          <cell r="J92">
            <v>0.17845375138199535</v>
          </cell>
          <cell r="K92">
            <v>0.32703002912057061</v>
          </cell>
          <cell r="L92">
            <v>0.75534611601137736</v>
          </cell>
          <cell r="M92">
            <v>1.4267595508204907</v>
          </cell>
          <cell r="N92">
            <v>7.8975519325596055</v>
          </cell>
          <cell r="O92">
            <v>22.57182192727193</v>
          </cell>
          <cell r="P92">
            <v>27.289431011811033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F93">
            <v>6.6962151911409099E-2</v>
          </cell>
          <cell r="G93">
            <v>0.1139098166885146</v>
          </cell>
          <cell r="H93">
            <v>9.9145313867766788E-2</v>
          </cell>
          <cell r="I93">
            <v>0.14027889669355459</v>
          </cell>
          <cell r="J93">
            <v>0.17586685889783932</v>
          </cell>
          <cell r="K93">
            <v>0.27480047391199769</v>
          </cell>
          <cell r="L93">
            <v>0.43122973713908364</v>
          </cell>
          <cell r="M93">
            <v>0.63282265556587491</v>
          </cell>
          <cell r="N93">
            <v>0.99093034458125495</v>
          </cell>
          <cell r="O93">
            <v>1.3002942578123202</v>
          </cell>
          <cell r="P93">
            <v>2.0497032108838802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F94">
            <v>2.7531566138016399</v>
          </cell>
          <cell r="G94">
            <v>42.310576316556286</v>
          </cell>
          <cell r="H94">
            <v>60.389800571413843</v>
          </cell>
          <cell r="I94">
            <v>64.360619386368498</v>
          </cell>
          <cell r="J94">
            <v>72.57958685695931</v>
          </cell>
          <cell r="K94">
            <v>78.073435776567536</v>
          </cell>
          <cell r="L94">
            <v>83.369666017146201</v>
          </cell>
          <cell r="M94">
            <v>88.527097984404179</v>
          </cell>
          <cell r="N94">
            <v>83.224220193367699</v>
          </cell>
          <cell r="O94">
            <v>56.623774746553195</v>
          </cell>
          <cell r="P94">
            <v>51.393018495798003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E95">
            <v>3.3267816536756554</v>
          </cell>
          <cell r="F95">
            <v>4.0069121154674754</v>
          </cell>
          <cell r="G95">
            <v>2.8671559664654174</v>
          </cell>
          <cell r="H95">
            <v>2.2567335475768586</v>
          </cell>
          <cell r="I95">
            <v>20.957320471766618</v>
          </cell>
          <cell r="J95">
            <v>37.599580096242541</v>
          </cell>
          <cell r="K95">
            <v>29.245349045856436</v>
          </cell>
          <cell r="L95">
            <v>11.798132083238187</v>
          </cell>
          <cell r="M95">
            <v>2.3077727063407556</v>
          </cell>
          <cell r="N95">
            <v>9.5035916768975301</v>
          </cell>
          <cell r="O95">
            <v>34.162860243311442</v>
          </cell>
          <cell r="P95">
            <v>44.720359473811989</v>
          </cell>
        </row>
        <row r="96">
          <cell r="B96" t="str">
            <v>CO2_T</v>
          </cell>
          <cell r="C96" t="str">
            <v>VAR_fout</v>
          </cell>
          <cell r="D96" t="str">
            <v>T_B_u-HYBDSL-S4</v>
          </cell>
          <cell r="F96">
            <v>9.06425848397663E-3</v>
          </cell>
          <cell r="G96">
            <v>1.7149411099696071E-2</v>
          </cell>
          <cell r="H96">
            <v>1.3967071426347989E-2</v>
          </cell>
          <cell r="I96">
            <v>1.349131256874034E-2</v>
          </cell>
          <cell r="J96">
            <v>2.1925277952285379E-2</v>
          </cell>
          <cell r="K96">
            <v>1.958837862551285E-2</v>
          </cell>
          <cell r="L96">
            <v>2.6065802491407178E-2</v>
          </cell>
          <cell r="M96">
            <v>2.71208696585034E-2</v>
          </cell>
          <cell r="N96">
            <v>2.5397170295215779E-2</v>
          </cell>
          <cell r="O96">
            <v>3.74734909544008E-2</v>
          </cell>
          <cell r="P96">
            <v>4.8637421558581896E-2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  <cell r="E97">
            <v>29.033457932272501</v>
          </cell>
          <cell r="F97">
            <v>0.13644178936531601</v>
          </cell>
          <cell r="G97">
            <v>0.143475580935601</v>
          </cell>
          <cell r="H97">
            <v>0.14955526419426701</v>
          </cell>
          <cell r="I97">
            <v>0.14584543712491499</v>
          </cell>
          <cell r="J97">
            <v>0.14616241048856499</v>
          </cell>
          <cell r="K97">
            <v>0.146927831855341</v>
          </cell>
          <cell r="L97">
            <v>0.12869491894472301</v>
          </cell>
          <cell r="M97">
            <v>5.6448746025103899E-2</v>
          </cell>
          <cell r="N97">
            <v>0.128296638525075</v>
          </cell>
          <cell r="O97">
            <v>0.13066929957411699</v>
          </cell>
          <cell r="P97">
            <v>0.24882648976301799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E98">
            <v>10.306245342312721</v>
          </cell>
          <cell r="F98">
            <v>15.25927181606867</v>
          </cell>
          <cell r="G98">
            <v>18.16118604262909</v>
          </cell>
          <cell r="H98">
            <v>14.494647337530589</v>
          </cell>
          <cell r="I98">
            <v>78.938113894133082</v>
          </cell>
          <cell r="J98">
            <v>68.068748591913504</v>
          </cell>
          <cell r="K98">
            <v>48.353319396954724</v>
          </cell>
          <cell r="L98">
            <v>0.80782496258077308</v>
          </cell>
          <cell r="M98">
            <v>0.51669425525566792</v>
          </cell>
          <cell r="N98">
            <v>0.68674883919269802</v>
          </cell>
          <cell r="O98">
            <v>0.90650969895260647</v>
          </cell>
          <cell r="P98">
            <v>0.91216321205648798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E99">
            <v>2.4483390031817399E-3</v>
          </cell>
          <cell r="F99">
            <v>10.94004555352897</v>
          </cell>
          <cell r="G99">
            <v>7.3419868760633129</v>
          </cell>
          <cell r="H99">
            <v>5.9482158524837576</v>
          </cell>
          <cell r="I99">
            <v>54.889421247100991</v>
          </cell>
          <cell r="J99">
            <v>61.681992577092444</v>
          </cell>
          <cell r="K99">
            <v>72.079945936852511</v>
          </cell>
          <cell r="L99">
            <v>32.029354532461603</v>
          </cell>
          <cell r="M99">
            <v>34.558009032867879</v>
          </cell>
          <cell r="N99">
            <v>26.150000380115195</v>
          </cell>
          <cell r="O99">
            <v>0.1587257422059144</v>
          </cell>
          <cell r="P99">
            <v>0.16139054438292288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E100">
            <v>7.6455656842869208</v>
          </cell>
          <cell r="F100">
            <v>82.784105112494274</v>
          </cell>
          <cell r="G100">
            <v>78.328013377103275</v>
          </cell>
          <cell r="H100">
            <v>62.677891787446306</v>
          </cell>
          <cell r="I100">
            <v>19.98002344830315</v>
          </cell>
          <cell r="J100">
            <v>0.2859717395798006</v>
          </cell>
          <cell r="K100">
            <v>0.31599099933904884</v>
          </cell>
          <cell r="L100">
            <v>0.37908702710316</v>
          </cell>
          <cell r="M100">
            <v>0.34609879365473384</v>
          </cell>
          <cell r="N100">
            <v>0.38081522761542297</v>
          </cell>
          <cell r="O100">
            <v>0.36952097240266452</v>
          </cell>
          <cell r="P100">
            <v>0.33487318201376759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E101">
            <v>0.19487104523046958</v>
          </cell>
          <cell r="F101">
            <v>42.849337391120116</v>
          </cell>
          <cell r="G101">
            <v>59.384061786894662</v>
          </cell>
          <cell r="H101">
            <v>49.223413071077047</v>
          </cell>
          <cell r="I101">
            <v>23.851617145297411</v>
          </cell>
          <cell r="J101">
            <v>2.4724107163226727</v>
          </cell>
          <cell r="K101">
            <v>1.5522695819176491</v>
          </cell>
          <cell r="L101">
            <v>1.12683285171604</v>
          </cell>
          <cell r="M101">
            <v>0.81911801221382352</v>
          </cell>
          <cell r="N101">
            <v>0.98634446092938</v>
          </cell>
          <cell r="O101">
            <v>29.403030165125625</v>
          </cell>
          <cell r="P101">
            <v>32.324856928667124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E102">
            <v>6.6732413982212773</v>
          </cell>
          <cell r="F102">
            <v>10.056756688119322</v>
          </cell>
          <cell r="G102">
            <v>9.6575980888691042</v>
          </cell>
          <cell r="H102">
            <v>8.0648886046130368</v>
          </cell>
          <cell r="I102">
            <v>1.4754898794658897</v>
          </cell>
          <cell r="J102">
            <v>0.86009851020770145</v>
          </cell>
          <cell r="K102">
            <v>1.154811266614574</v>
          </cell>
          <cell r="L102">
            <v>89.67190247327369</v>
          </cell>
          <cell r="M102">
            <v>75.36915206514368</v>
          </cell>
          <cell r="N102">
            <v>59.430931946009736</v>
          </cell>
          <cell r="O102">
            <v>19.136594800891476</v>
          </cell>
          <cell r="P102">
            <v>0.74058820696460992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E103">
            <v>2.0756818992121451</v>
          </cell>
          <cell r="F103">
            <v>3.4804605002463687</v>
          </cell>
          <cell r="G103">
            <v>3.3597133424996715</v>
          </cell>
          <cell r="H103">
            <v>2.5795736254332864</v>
          </cell>
          <cell r="I103">
            <v>0.64612127468998892</v>
          </cell>
          <cell r="J103">
            <v>0.23161701095917048</v>
          </cell>
          <cell r="K103">
            <v>0.28648740404669393</v>
          </cell>
          <cell r="L103">
            <v>0.36827085150445915</v>
          </cell>
          <cell r="M103">
            <v>0.35545384233668009</v>
          </cell>
          <cell r="N103">
            <v>0.438764056871562</v>
          </cell>
          <cell r="O103">
            <v>0.56500367961477582</v>
          </cell>
          <cell r="P103">
            <v>0.82517454865420192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E104">
            <v>2.5500285516128023</v>
          </cell>
          <cell r="F104">
            <v>5.3463462441932386</v>
          </cell>
          <cell r="G104">
            <v>5.0976069326157774</v>
          </cell>
          <cell r="H104">
            <v>4.2269472940630326</v>
          </cell>
          <cell r="I104">
            <v>1.1798369136215829</v>
          </cell>
          <cell r="J104">
            <v>0.50587282857993809</v>
          </cell>
          <cell r="K104">
            <v>14.719938851312934</v>
          </cell>
          <cell r="L104">
            <v>88.872121897157228</v>
          </cell>
          <cell r="M104">
            <v>83.014245827130935</v>
          </cell>
          <cell r="N104">
            <v>56.020727316893534</v>
          </cell>
          <cell r="O104">
            <v>12.305203452340862</v>
          </cell>
          <cell r="P104">
            <v>5.8505806678694459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F105">
            <v>226.53913292084701</v>
          </cell>
          <cell r="G105">
            <v>308.48850566746182</v>
          </cell>
          <cell r="H105">
            <v>821.67510314501419</v>
          </cell>
          <cell r="I105">
            <v>1083.7266213137759</v>
          </cell>
          <cell r="J105">
            <v>1128.739927585824</v>
          </cell>
          <cell r="K105">
            <v>1174.5125614992089</v>
          </cell>
          <cell r="L105">
            <v>1219.7909233151272</v>
          </cell>
          <cell r="M105">
            <v>1258.8063596517441</v>
          </cell>
          <cell r="N105">
            <v>1302.197534475858</v>
          </cell>
          <cell r="O105">
            <v>1346.4171445311858</v>
          </cell>
          <cell r="P105">
            <v>1389.47853833353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E106">
            <v>382.59527435288817</v>
          </cell>
          <cell r="F106">
            <v>448.53156326970873</v>
          </cell>
          <cell r="G106">
            <v>351.35220595103146</v>
          </cell>
          <cell r="H106">
            <v>32.812840132228409</v>
          </cell>
          <cell r="I106">
            <v>0.52553715975320492</v>
          </cell>
          <cell r="J106">
            <v>0.750701378207831</v>
          </cell>
          <cell r="K106">
            <v>0.64119275403002907</v>
          </cell>
          <cell r="L106">
            <v>0.76759721461576191</v>
          </cell>
          <cell r="M106">
            <v>0.81373432664886503</v>
          </cell>
          <cell r="N106">
            <v>0.72087930811038303</v>
          </cell>
          <cell r="O106">
            <v>1.0116405262242141</v>
          </cell>
          <cell r="P106">
            <v>1.3480315855529841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E107">
            <v>1.34015283100315E-3</v>
          </cell>
          <cell r="F107">
            <v>0.10021378195634351</v>
          </cell>
          <cell r="G107">
            <v>0.14214404354986179</v>
          </cell>
          <cell r="H107">
            <v>0.1660088512222655</v>
          </cell>
          <cell r="I107">
            <v>0.20471041921753</v>
          </cell>
          <cell r="J107">
            <v>0.29837900081135582</v>
          </cell>
          <cell r="K107">
            <v>0.28706789302933056</v>
          </cell>
          <cell r="L107">
            <v>0.41252697113313996</v>
          </cell>
          <cell r="M107">
            <v>0.3021012646206877</v>
          </cell>
          <cell r="N107">
            <v>0.1013361822333689</v>
          </cell>
          <cell r="O107">
            <v>4.7481714853364096E-2</v>
          </cell>
          <cell r="P107">
            <v>3.6089550197137499E-2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E108">
            <v>7.8305082417668001E-4</v>
          </cell>
          <cell r="F108">
            <v>0.11972448699174709</v>
          </cell>
          <cell r="G108">
            <v>0.57033821710383648</v>
          </cell>
          <cell r="H108">
            <v>0.68181284196499425</v>
          </cell>
          <cell r="I108">
            <v>1.4878405263518339</v>
          </cell>
          <cell r="J108">
            <v>1.7839061882080729</v>
          </cell>
          <cell r="K108">
            <v>1.459073177836141</v>
          </cell>
          <cell r="L108">
            <v>1.1881666158579469</v>
          </cell>
          <cell r="M108">
            <v>0.7431581909272631</v>
          </cell>
          <cell r="N108">
            <v>0.411581204132346</v>
          </cell>
          <cell r="O108">
            <v>0.12217000800325731</v>
          </cell>
          <cell r="P108">
            <v>6.4934294216363903E-2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E109">
            <v>8.2601046995444006E-3</v>
          </cell>
          <cell r="F109">
            <v>59.611709754231896</v>
          </cell>
          <cell r="G109">
            <v>162.20276305711724</v>
          </cell>
          <cell r="H109">
            <v>523.05578082013983</v>
          </cell>
          <cell r="I109">
            <v>748.29748441093693</v>
          </cell>
          <cell r="J109">
            <v>469.21367711458186</v>
          </cell>
          <cell r="K109">
            <v>239.56235346117109</v>
          </cell>
          <cell r="L109">
            <v>163.42726283645169</v>
          </cell>
          <cell r="M109">
            <v>89.214618612968735</v>
          </cell>
          <cell r="N109">
            <v>43.803092398984035</v>
          </cell>
          <cell r="O109">
            <v>6.0952414136372663</v>
          </cell>
          <cell r="P109">
            <v>7.2906701394694906E-2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E110">
            <v>8.2892783104166092</v>
          </cell>
          <cell r="F110">
            <v>22.52165177850733</v>
          </cell>
          <cell r="G110">
            <v>27.27785948520992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E111">
            <v>0.40442272019131398</v>
          </cell>
          <cell r="F111">
            <v>1.7453002288080151</v>
          </cell>
          <cell r="G111">
            <v>2.184914021747971</v>
          </cell>
          <cell r="H111">
            <v>2.4569614633074197</v>
          </cell>
          <cell r="I111">
            <v>159.63760711756049</v>
          </cell>
          <cell r="J111">
            <v>311.5068148529885</v>
          </cell>
          <cell r="K111">
            <v>277.05555461065489</v>
          </cell>
          <cell r="L111">
            <v>158.37165492860527</v>
          </cell>
          <cell r="M111">
            <v>150.79795284261789</v>
          </cell>
          <cell r="N111">
            <v>184.97752733066767</v>
          </cell>
          <cell r="O111">
            <v>238.45677228930077</v>
          </cell>
          <cell r="P111">
            <v>233.038333173387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E112">
            <v>38.027357503984703</v>
          </cell>
          <cell r="F112">
            <v>29.126288767036662</v>
          </cell>
          <cell r="G112">
            <v>31.498623307131492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E113">
            <v>11.556508339490041</v>
          </cell>
          <cell r="F113">
            <v>9.266831019400346</v>
          </cell>
          <cell r="G113">
            <v>10.668786551881285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E114">
            <v>1.2494143525614529</v>
          </cell>
          <cell r="F114">
            <v>8.4663559302032315E-2</v>
          </cell>
          <cell r="G114">
            <v>9.5530438337296658E-2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F115">
            <v>1.30564338376358E-2</v>
          </cell>
          <cell r="G115">
            <v>0.15302602944208249</v>
          </cell>
          <cell r="P115">
            <v>2.9986738239278401E-5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F116">
            <v>1.0113384099487E-2</v>
          </cell>
          <cell r="G116">
            <v>0.68493213508850492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  <cell r="E117">
            <v>0.44181402156234201</v>
          </cell>
          <cell r="F117">
            <v>0.44078849656484298</v>
          </cell>
          <cell r="G117">
            <v>0.43750400748072799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F118">
            <v>9.0057245811423197E-3</v>
          </cell>
          <cell r="G118">
            <v>4.7594773620644397E-2</v>
          </cell>
        </row>
        <row r="119">
          <cell r="B119" t="str">
            <v>CO2_T</v>
          </cell>
          <cell r="C119" t="str">
            <v>VAR_fout</v>
          </cell>
          <cell r="D119" t="str">
            <v>T_B_u-ICENGA-S4</v>
          </cell>
          <cell r="F119">
            <v>1.5590504136335701E-3</v>
          </cell>
          <cell r="G119">
            <v>9.3475589542258396E-3</v>
          </cell>
        </row>
        <row r="120">
          <cell r="B120" t="str">
            <v>CO2_T</v>
          </cell>
          <cell r="C120" t="str">
            <v>VAR_comnet</v>
          </cell>
          <cell r="D120" t="str">
            <v>-</v>
          </cell>
          <cell r="E120">
            <v>15009.7455818413</v>
          </cell>
          <cell r="F120">
            <v>14268.166492726001</v>
          </cell>
          <cell r="G120">
            <v>13607.827434824299</v>
          </cell>
          <cell r="H120">
            <v>10072.2167627747</v>
          </cell>
          <cell r="I120">
            <v>7354.86741930884</v>
          </cell>
          <cell r="J120">
            <v>6535.1602698566603</v>
          </cell>
          <cell r="K120">
            <v>5885.5190257235599</v>
          </cell>
          <cell r="L120">
            <v>5373.7178751350102</v>
          </cell>
          <cell r="M120">
            <v>5115.7712718471503</v>
          </cell>
          <cell r="N120">
            <v>4429.8780438543699</v>
          </cell>
          <cell r="O120">
            <v>4011.9571005378102</v>
          </cell>
          <cell r="P120">
            <v>3961.2976160601102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E121">
            <v>330.01240843138999</v>
          </cell>
          <cell r="F121">
            <v>321.17925933653299</v>
          </cell>
          <cell r="G121">
            <v>265.893882535128</v>
          </cell>
          <cell r="H121">
            <v>0.27462825860298001</v>
          </cell>
          <cell r="I121">
            <v>0.30757282433167299</v>
          </cell>
          <cell r="J121">
            <v>0.27571582608811801</v>
          </cell>
          <cell r="K121">
            <v>0.34380249399196</v>
          </cell>
          <cell r="L121">
            <v>0.76613968606615102</v>
          </cell>
          <cell r="M121">
            <v>0.53009647485824396</v>
          </cell>
          <cell r="N121">
            <v>0.87555686162524604</v>
          </cell>
          <cell r="O121">
            <v>0.50274725356403105</v>
          </cell>
          <cell r="P121">
            <v>0.82959549596089999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E122">
            <v>311.85454746924302</v>
          </cell>
          <cell r="F122">
            <v>135.35003273023901</v>
          </cell>
          <cell r="G122">
            <v>116.584325124093</v>
          </cell>
          <cell r="H122">
            <v>157.315041130964</v>
          </cell>
          <cell r="I122">
            <v>154.376287732555</v>
          </cell>
          <cell r="J122">
            <v>347.80344335586301</v>
          </cell>
          <cell r="K122">
            <v>637.42944625241296</v>
          </cell>
          <cell r="L122">
            <v>886.63956660658096</v>
          </cell>
          <cell r="M122">
            <v>1085.1178265829401</v>
          </cell>
          <cell r="N122">
            <v>1176.1547389509301</v>
          </cell>
          <cell r="O122">
            <v>1112.37452279844</v>
          </cell>
          <cell r="P122">
            <v>1032.732672938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E123">
            <v>689.75286118284498</v>
          </cell>
          <cell r="F123">
            <v>659.57503360960504</v>
          </cell>
          <cell r="G123">
            <v>600.79461533888104</v>
          </cell>
          <cell r="H123">
            <v>534.85180475052005</v>
          </cell>
          <cell r="I123">
            <v>418.29552441848398</v>
          </cell>
          <cell r="J123">
            <v>258.95509545787502</v>
          </cell>
          <cell r="K123">
            <v>141.92569119081099</v>
          </cell>
          <cell r="L123">
            <v>26.579547156338201</v>
          </cell>
          <cell r="M123">
            <v>27.581710433773701</v>
          </cell>
          <cell r="N123">
            <v>27.5176696872417</v>
          </cell>
          <cell r="O123">
            <v>26.8814218014173</v>
          </cell>
          <cell r="P123">
            <v>27.037210459644101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E124">
            <v>8681.1442441281506</v>
          </cell>
          <cell r="F124">
            <v>8219.6814316406198</v>
          </cell>
          <cell r="G124">
            <v>7090.0337760788598</v>
          </cell>
          <cell r="H124">
            <v>5244.4571638342304</v>
          </cell>
          <cell r="I124">
            <v>3632.0397790606899</v>
          </cell>
          <cell r="J124">
            <v>3325.0362234262102</v>
          </cell>
          <cell r="K124">
            <v>3110.58211061269</v>
          </cell>
          <cell r="L124">
            <v>2961.5181076179601</v>
          </cell>
          <cell r="M124">
            <v>2916.5698570580998</v>
          </cell>
          <cell r="N124">
            <v>2420.5739663377999</v>
          </cell>
          <cell r="O124">
            <v>2139.5222562884301</v>
          </cell>
          <cell r="P124">
            <v>2160.8263064919602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E125">
            <v>2089.34680048464</v>
          </cell>
          <cell r="F125">
            <v>2111.0131698740802</v>
          </cell>
          <cell r="G125">
            <v>2102.26947106126</v>
          </cell>
          <cell r="H125">
            <v>2093.6570624126398</v>
          </cell>
          <cell r="I125">
            <v>2085.53495476948</v>
          </cell>
          <cell r="J125">
            <v>2077.4128471263102</v>
          </cell>
          <cell r="K125">
            <v>2070.5807016906501</v>
          </cell>
          <cell r="L125">
            <v>2063.74855625499</v>
          </cell>
          <cell r="M125">
            <v>2063.74855625499</v>
          </cell>
          <cell r="N125">
            <v>2063.74855625499</v>
          </cell>
          <cell r="O125">
            <v>2063.74855625499</v>
          </cell>
          <cell r="P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E126">
            <v>28.120904754012301</v>
          </cell>
          <cell r="F126">
            <v>16.400083382929001</v>
          </cell>
          <cell r="G126">
            <v>4.1163507581905803</v>
          </cell>
          <cell r="H126">
            <v>2.3647789149428902</v>
          </cell>
          <cell r="I126">
            <v>2.9753247919798702</v>
          </cell>
          <cell r="J126">
            <v>3.2416666782015802</v>
          </cell>
          <cell r="K126">
            <v>5.6859906864498697</v>
          </cell>
          <cell r="L126">
            <v>12.1087060075923</v>
          </cell>
          <cell r="M126">
            <v>7.1459441244255899</v>
          </cell>
          <cell r="N126">
            <v>12.2278718219008</v>
          </cell>
          <cell r="O126">
            <v>9.93914149833771</v>
          </cell>
          <cell r="P126">
            <v>16.0730320520153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E127">
            <v>14.614052808060601</v>
          </cell>
          <cell r="F127">
            <v>6.7000361031650701</v>
          </cell>
          <cell r="G127">
            <v>11.1988585106296</v>
          </cell>
          <cell r="H127">
            <v>0.28546221085572898</v>
          </cell>
          <cell r="I127">
            <v>0.247302356175581</v>
          </cell>
          <cell r="J127">
            <v>0.35422721418126002</v>
          </cell>
          <cell r="K127">
            <v>0.33738024448232901</v>
          </cell>
          <cell r="L127">
            <v>0.30386563011400902</v>
          </cell>
          <cell r="M127">
            <v>0.30317394674807002</v>
          </cell>
          <cell r="N127">
            <v>0.28813010061847599</v>
          </cell>
          <cell r="O127">
            <v>0.29442000822707998</v>
          </cell>
          <cell r="P127">
            <v>0.26864312091514803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E128">
            <v>1523.80759817481</v>
          </cell>
          <cell r="F128">
            <v>1431.12330798007</v>
          </cell>
          <cell r="G128">
            <v>1525.8216796038</v>
          </cell>
          <cell r="H128">
            <v>1853.28369132587</v>
          </cell>
          <cell r="I128">
            <v>2148.7847434509099</v>
          </cell>
          <cell r="J128">
            <v>2168.48924853892</v>
          </cell>
          <cell r="K128">
            <v>2061.2251927980301</v>
          </cell>
          <cell r="L128">
            <v>1785.6903172454399</v>
          </cell>
          <cell r="M128">
            <v>1709.6037592283899</v>
          </cell>
          <cell r="N128">
            <v>1687.1556828087801</v>
          </cell>
          <cell r="O128">
            <v>1673.1020178747301</v>
          </cell>
          <cell r="P128">
            <v>1615.7818911982799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E129">
            <v>2654.4046131945702</v>
          </cell>
          <cell r="F129">
            <v>2731.7032334679802</v>
          </cell>
          <cell r="G129">
            <v>2917.93064661781</v>
          </cell>
          <cell r="H129">
            <v>3102.0121724205501</v>
          </cell>
          <cell r="I129">
            <v>3237.55997872739</v>
          </cell>
          <cell r="J129">
            <v>3196.39615566268</v>
          </cell>
          <cell r="K129">
            <v>3131.13851323679</v>
          </cell>
          <cell r="L129">
            <v>3150.4134695857301</v>
          </cell>
          <cell r="M129">
            <v>3012.5017075805899</v>
          </cell>
          <cell r="N129">
            <v>2851.87076268192</v>
          </cell>
          <cell r="O129">
            <v>2923.4268014824102</v>
          </cell>
          <cell r="P129">
            <v>2493.3060269902398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E130">
            <v>213.780687861823</v>
          </cell>
          <cell r="F130">
            <v>180.072185274383</v>
          </cell>
          <cell r="G130">
            <v>0.54858877044202004</v>
          </cell>
          <cell r="H130">
            <v>0.158609698780626</v>
          </cell>
          <cell r="I130">
            <v>0.24350859197618399</v>
          </cell>
          <cell r="J130">
            <v>0.22000115976974</v>
          </cell>
          <cell r="K130">
            <v>0.24319732270313199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E131">
            <v>2267.7887429561702</v>
          </cell>
          <cell r="F131">
            <v>2010.17829444572</v>
          </cell>
          <cell r="G131">
            <v>1895.0311517022999</v>
          </cell>
          <cell r="H131">
            <v>1588.8669692773001</v>
          </cell>
          <cell r="I131">
            <v>1269.66499624529</v>
          </cell>
          <cell r="J131">
            <v>1044.2115564384501</v>
          </cell>
          <cell r="K131">
            <v>967.74425097528604</v>
          </cell>
          <cell r="L131">
            <v>998.27372800160799</v>
          </cell>
          <cell r="M131">
            <v>680.19587985977796</v>
          </cell>
          <cell r="N131">
            <v>557.724467578602</v>
          </cell>
          <cell r="O131">
            <v>324.26272808844402</v>
          </cell>
          <cell r="P131">
            <v>168.966680167655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E132">
            <v>9.2700897261741009</v>
          </cell>
          <cell r="F132">
            <v>9.2700662823395206</v>
          </cell>
          <cell r="G132">
            <v>0.43876787149443902</v>
          </cell>
          <cell r="H132">
            <v>0.36905640576394899</v>
          </cell>
          <cell r="I132">
            <v>0.15042768819817501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E133">
            <v>4514.4839734865</v>
          </cell>
          <cell r="F133">
            <v>3846.5250678593602</v>
          </cell>
          <cell r="G133">
            <v>3352.8460019223198</v>
          </cell>
          <cell r="H133">
            <v>3432.7388042744401</v>
          </cell>
          <cell r="I133">
            <v>2756.0376973145899</v>
          </cell>
          <cell r="J133">
            <v>2517.7332787267501</v>
          </cell>
          <cell r="K133">
            <v>2433.3028817688701</v>
          </cell>
          <cell r="L133">
            <v>2086.46307527209</v>
          </cell>
          <cell r="M133">
            <v>1936.6194173982301</v>
          </cell>
          <cell r="N133">
            <v>1648.7364724014899</v>
          </cell>
          <cell r="O133">
            <v>1227.4767083138499</v>
          </cell>
          <cell r="P133">
            <v>464.85840254022497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E134">
            <v>5893.1030413840599</v>
          </cell>
          <cell r="F134">
            <v>5605.5131445510597</v>
          </cell>
          <cell r="G134">
            <v>5899.7778579141705</v>
          </cell>
          <cell r="H134">
            <v>4307.3036865146396</v>
          </cell>
          <cell r="I134">
            <v>3313.2626421785399</v>
          </cell>
          <cell r="J134">
            <v>2850.4102379041801</v>
          </cell>
          <cell r="K134">
            <v>2451.4629682140098</v>
          </cell>
          <cell r="L134">
            <v>2120.4899500583301</v>
          </cell>
          <cell r="M134">
            <v>1928.7535221968301</v>
          </cell>
          <cell r="N134">
            <v>1752.8017369726001</v>
          </cell>
          <cell r="O134">
            <v>1617.5712077375399</v>
          </cell>
          <cell r="P134">
            <v>1548.3721104808601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E135">
            <v>1068.1289816155499</v>
          </cell>
          <cell r="F135">
            <v>1094.4818606138899</v>
          </cell>
          <cell r="G135">
            <v>1024.6413538613001</v>
          </cell>
          <cell r="H135">
            <v>1013.19808069816</v>
          </cell>
          <cell r="I135">
            <v>1001.7550005376</v>
          </cell>
          <cell r="J135">
            <v>996.69841093184095</v>
          </cell>
          <cell r="K135">
            <v>991.64188767585097</v>
          </cell>
          <cell r="L135">
            <v>986.58565715196801</v>
          </cell>
          <cell r="M135">
            <v>986.585420842085</v>
          </cell>
          <cell r="N135">
            <v>986.58572391584505</v>
          </cell>
          <cell r="O135">
            <v>986.58551638599204</v>
          </cell>
          <cell r="P135">
            <v>986.58597424423203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E136">
            <v>80.573148134093998</v>
          </cell>
          <cell r="F136">
            <v>102.296921261158</v>
          </cell>
          <cell r="G136">
            <v>134.26734150509401</v>
          </cell>
          <cell r="H136">
            <v>120.436201517303</v>
          </cell>
          <cell r="I136">
            <v>84.536906748983199</v>
          </cell>
          <cell r="J136">
            <v>71.120831773102196</v>
          </cell>
          <cell r="K136">
            <v>48.374064323942299</v>
          </cell>
          <cell r="L136">
            <v>28.009320751468898</v>
          </cell>
          <cell r="M136">
            <v>14.215682244168899</v>
          </cell>
          <cell r="N136">
            <v>1.8972825830468599E-2</v>
          </cell>
          <cell r="O136">
            <v>1.05410213335391E-2</v>
          </cell>
          <cell r="P136">
            <v>1.8888726534847501E-2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E137">
            <v>2102.4653225965299</v>
          </cell>
          <cell r="F137">
            <v>1714.12404838005</v>
          </cell>
          <cell r="G137">
            <v>1772.35248424058</v>
          </cell>
          <cell r="H137">
            <v>1621.55635230135</v>
          </cell>
          <cell r="I137">
            <v>1411.78665662969</v>
          </cell>
          <cell r="J137">
            <v>1244.6240231427</v>
          </cell>
          <cell r="K137">
            <v>1148.9234776430801</v>
          </cell>
          <cell r="L137">
            <v>1041.7779028223799</v>
          </cell>
          <cell r="M137">
            <v>847.49604365772598</v>
          </cell>
          <cell r="N137">
            <v>696.24278115835</v>
          </cell>
          <cell r="O137">
            <v>654.76307535868796</v>
          </cell>
          <cell r="P137">
            <v>567.86303559257999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E138">
            <v>2259.3531571691201</v>
          </cell>
          <cell r="F138">
            <v>2235.4032591384098</v>
          </cell>
          <cell r="G138">
            <v>2268.7796673386601</v>
          </cell>
          <cell r="H138">
            <v>2238.5117101465999</v>
          </cell>
          <cell r="I138">
            <v>2240.4532260380001</v>
          </cell>
          <cell r="J138">
            <v>2266.0987902438901</v>
          </cell>
          <cell r="K138">
            <v>2291.7444456571302</v>
          </cell>
          <cell r="L138">
            <v>2317.3905268316598</v>
          </cell>
          <cell r="M138">
            <v>2317.3901728963801</v>
          </cell>
          <cell r="N138">
            <v>2317.39078926819</v>
          </cell>
          <cell r="O138">
            <v>2317.3901306144899</v>
          </cell>
          <cell r="P138">
            <v>2317.3906945417998</v>
          </cell>
        </row>
        <row r="139">
          <cell r="B139" t="str">
            <v>CO2_SECTOR</v>
          </cell>
          <cell r="C139" t="str">
            <v>VAR_fout</v>
          </cell>
          <cell r="D139" t="str">
            <v>CO2_IND</v>
          </cell>
          <cell r="E139">
            <v>6493.487062172785</v>
          </cell>
          <cell r="F139">
            <v>6080.4455570885375</v>
          </cell>
          <cell r="G139">
            <v>5766.5003958075895</v>
          </cell>
          <cell r="H139">
            <v>5263.6965381200516</v>
          </cell>
          <cell r="I139">
            <v>4917.9232177715503</v>
          </cell>
          <cell r="J139">
            <v>4578.1860936445828</v>
          </cell>
          <cell r="K139">
            <v>4353.6587580170917</v>
          </cell>
          <cell r="L139">
            <v>4119.4578030717412</v>
          </cell>
          <cell r="M139">
            <v>3925.9418276634342</v>
          </cell>
          <cell r="N139">
            <v>3774.9702878780486</v>
          </cell>
          <cell r="O139">
            <v>3732.4813170546481</v>
          </cell>
          <cell r="P139">
            <v>3646.0643720474068</v>
          </cell>
        </row>
        <row r="140">
          <cell r="B140" t="str">
            <v>CO2_SECTOR</v>
          </cell>
          <cell r="C140" t="str">
            <v>VAR_fout</v>
          </cell>
          <cell r="D140" t="str">
            <v>CO2_RES</v>
          </cell>
          <cell r="E140">
            <v>7178.1586764072463</v>
          </cell>
          <cell r="F140">
            <v>6587.4983676096763</v>
          </cell>
          <cell r="G140">
            <v>6271.2154164116273</v>
          </cell>
          <cell r="H140">
            <v>6535.1200331007631</v>
          </cell>
          <cell r="I140">
            <v>5993.7481037301886</v>
          </cell>
          <cell r="J140">
            <v>5714.1294343894242</v>
          </cell>
          <cell r="K140">
            <v>5564.4413950056578</v>
          </cell>
          <cell r="L140">
            <v>5236.8765448578206</v>
          </cell>
          <cell r="M140">
            <v>4949.1211249788203</v>
          </cell>
          <cell r="N140">
            <v>4500.6072350834093</v>
          </cell>
          <cell r="O140">
            <v>4150.9035097962578</v>
          </cell>
          <cell r="P140">
            <v>2958.1644295304677</v>
          </cell>
        </row>
        <row r="141">
          <cell r="B141" t="str">
            <v>CO2_SECTOR</v>
          </cell>
          <cell r="C141" t="str">
            <v>VAR_fout</v>
          </cell>
          <cell r="D141" t="str">
            <v>CO2_TRA</v>
          </cell>
          <cell r="E141">
            <v>14668.250375030973</v>
          </cell>
          <cell r="F141">
            <v>13932.688167287612</v>
          </cell>
          <cell r="G141">
            <v>13133.30462709619</v>
          </cell>
          <cell r="H141">
            <v>9670.7125710462824</v>
          </cell>
          <cell r="I141">
            <v>7028.8442671092662</v>
          </cell>
          <cell r="J141">
            <v>6245.87632686089</v>
          </cell>
          <cell r="K141">
            <v>5610.0456130796156</v>
          </cell>
          <cell r="L141">
            <v>5109.9096161466905</v>
          </cell>
          <cell r="M141">
            <v>4859.6333247316516</v>
          </cell>
          <cell r="N141">
            <v>4173.6825274102048</v>
          </cell>
          <cell r="O141">
            <v>3757.398274522498</v>
          </cell>
          <cell r="P141">
            <v>3709.48567122957</v>
          </cell>
        </row>
        <row r="142">
          <cell r="B142" t="str">
            <v>CO2_SECTOR</v>
          </cell>
          <cell r="C142" t="str">
            <v>VAR_fout</v>
          </cell>
          <cell r="D142" t="str">
            <v>CO2_ELC</v>
          </cell>
          <cell r="E142">
            <v>2599.3286093923784</v>
          </cell>
          <cell r="F142">
            <v>2387.1533752515793</v>
          </cell>
          <cell r="G142">
            <v>2389.4803432209396</v>
          </cell>
          <cell r="H142">
            <v>2398.1915301925101</v>
          </cell>
          <cell r="I142">
            <v>2397.8048385625343</v>
          </cell>
          <cell r="J142">
            <v>2617.1439002779553</v>
          </cell>
          <cell r="K142">
            <v>2934.8598825959948</v>
          </cell>
          <cell r="L142">
            <v>3216.1387994458305</v>
          </cell>
          <cell r="M142">
            <v>3409.6539436037419</v>
          </cell>
          <cell r="N142">
            <v>3505.773400041026</v>
          </cell>
          <cell r="O142">
            <v>3439.7037949112578</v>
          </cell>
          <cell r="P142">
            <v>3366.1963995318201</v>
          </cell>
        </row>
        <row r="143">
          <cell r="B143" t="str">
            <v>CO2_SECTOR</v>
          </cell>
          <cell r="C143" t="str">
            <v>VAR_fout</v>
          </cell>
          <cell r="D143" t="str">
            <v>CO2_SER</v>
          </cell>
          <cell r="E143">
            <v>3791.5963411309835</v>
          </cell>
          <cell r="F143">
            <v>3441.301602425789</v>
          </cell>
          <cell r="G143">
            <v>3420.8528313060947</v>
          </cell>
          <cell r="H143">
            <v>3442.1506606031662</v>
          </cell>
          <cell r="I143">
            <v>3418.4497396961992</v>
          </cell>
          <cell r="J143">
            <v>3212.7008049773676</v>
          </cell>
          <cell r="K143">
            <v>3028.9694437733187</v>
          </cell>
          <cell r="L143">
            <v>2783.9640452470503</v>
          </cell>
          <cell r="M143">
            <v>2389.7996390881676</v>
          </cell>
          <cell r="N143">
            <v>2244.8801503873806</v>
          </cell>
          <cell r="O143">
            <v>1997.3647459631752</v>
          </cell>
          <cell r="P143">
            <v>1784.7485713659373</v>
          </cell>
        </row>
        <row r="144">
          <cell r="B144" t="str">
            <v>CO2_SECTOR</v>
          </cell>
          <cell r="C144" t="str">
            <v>VAR_fout</v>
          </cell>
          <cell r="D144" t="str">
            <v>CO2_ELCCCS</v>
          </cell>
          <cell r="E144">
            <v>2599.3286093923784</v>
          </cell>
          <cell r="F144">
            <v>2387.1533752515793</v>
          </cell>
          <cell r="G144">
            <v>2389.4803432209396</v>
          </cell>
          <cell r="H144">
            <v>2398.1915301925101</v>
          </cell>
          <cell r="I144">
            <v>2397.8048385625343</v>
          </cell>
          <cell r="J144">
            <v>2617.1439002779553</v>
          </cell>
          <cell r="K144">
            <v>2934.8598825959948</v>
          </cell>
          <cell r="L144">
            <v>3216.1387994458305</v>
          </cell>
          <cell r="M144">
            <v>3409.6539436037419</v>
          </cell>
          <cell r="N144">
            <v>3505.773400041026</v>
          </cell>
          <cell r="O144">
            <v>3439.7037949112578</v>
          </cell>
          <cell r="P144">
            <v>3366.1963995318201</v>
          </cell>
        </row>
        <row r="145">
          <cell r="B145" t="str">
            <v>CO2_SECTOR</v>
          </cell>
          <cell r="C145" t="str">
            <v>VAR_fout</v>
          </cell>
          <cell r="D145" t="str">
            <v>CO2_INDCCS</v>
          </cell>
          <cell r="E145">
            <v>6493.487062172785</v>
          </cell>
          <cell r="F145">
            <v>6080.4455570885375</v>
          </cell>
          <cell r="G145">
            <v>5766.5003958075895</v>
          </cell>
          <cell r="H145">
            <v>5263.6965381200516</v>
          </cell>
          <cell r="I145">
            <v>4917.9232177715503</v>
          </cell>
          <cell r="J145">
            <v>4578.1860936445828</v>
          </cell>
          <cell r="K145">
            <v>4353.6587580170917</v>
          </cell>
          <cell r="L145">
            <v>4119.4578030717412</v>
          </cell>
          <cell r="M145">
            <v>3925.9418276634342</v>
          </cell>
          <cell r="N145">
            <v>3774.9702878780486</v>
          </cell>
          <cell r="O145">
            <v>3732.4813170546481</v>
          </cell>
          <cell r="P145">
            <v>3646.0643720474068</v>
          </cell>
        </row>
        <row r="146">
          <cell r="B146" t="str">
            <v>CO2_SECTOR</v>
          </cell>
          <cell r="C146" t="str">
            <v>VAR_comnet</v>
          </cell>
          <cell r="D146" t="str">
            <v>-</v>
          </cell>
          <cell r="E146">
            <v>43823.636735699554</v>
          </cell>
          <cell r="F146">
            <v>40896.686002003335</v>
          </cell>
          <cell r="G146">
            <v>39137.334352870996</v>
          </cell>
          <cell r="H146">
            <v>34971.759401375319</v>
          </cell>
          <cell r="I146">
            <v>31072.49822320382</v>
          </cell>
          <cell r="J146">
            <v>29563.366554072745</v>
          </cell>
          <cell r="K146">
            <v>28780.493733084775</v>
          </cell>
          <cell r="L146">
            <v>27801.943411286738</v>
          </cell>
          <cell r="M146">
            <v>26869.745631332986</v>
          </cell>
          <cell r="N146">
            <v>25480.657288719143</v>
          </cell>
          <cell r="O146">
            <v>24250.036754213786</v>
          </cell>
          <cell r="P146">
            <v>22476.920215284412</v>
          </cell>
        </row>
        <row r="147">
          <cell r="B147" t="str">
            <v>CO2SC</v>
          </cell>
          <cell r="C147" t="str">
            <v>VAR_fout</v>
          </cell>
          <cell r="D147" t="str">
            <v>CO2S1</v>
          </cell>
          <cell r="E147">
            <v>6307.1990227535098</v>
          </cell>
          <cell r="F147">
            <v>6307.1990227535098</v>
          </cell>
          <cell r="G147">
            <v>6307.1990227535098</v>
          </cell>
          <cell r="H147">
            <v>6307.1990227535098</v>
          </cell>
          <cell r="I147">
            <v>6307.1990227535098</v>
          </cell>
          <cell r="J147">
            <v>6307.1990227535098</v>
          </cell>
          <cell r="K147">
            <v>6307.1990227535098</v>
          </cell>
          <cell r="L147">
            <v>6307.1990227535098</v>
          </cell>
          <cell r="M147">
            <v>6307.1990227535098</v>
          </cell>
          <cell r="N147">
            <v>6307.1990227535098</v>
          </cell>
          <cell r="O147">
            <v>6307.1990227535098</v>
          </cell>
          <cell r="P147">
            <v>6307.1990227535098</v>
          </cell>
        </row>
        <row r="148">
          <cell r="B148" t="str">
            <v>CO2P</v>
          </cell>
          <cell r="C148" t="str">
            <v>VAR_fout</v>
          </cell>
          <cell r="D148" t="str">
            <v>ITOT-PROCESSCO2</v>
          </cell>
          <cell r="E148">
            <v>2089.34680048464</v>
          </cell>
          <cell r="F148">
            <v>2111.0131698740802</v>
          </cell>
          <cell r="G148">
            <v>2102.26947106126</v>
          </cell>
          <cell r="H148">
            <v>2093.6570624126398</v>
          </cell>
          <cell r="I148">
            <v>2085.53495476948</v>
          </cell>
          <cell r="J148">
            <v>2077.4128471263102</v>
          </cell>
          <cell r="K148">
            <v>2070.5807016906501</v>
          </cell>
          <cell r="L148">
            <v>2063.74855625499</v>
          </cell>
          <cell r="M148">
            <v>2063.74855625499</v>
          </cell>
          <cell r="N148">
            <v>2063.74855625499</v>
          </cell>
          <cell r="O148">
            <v>2063.74855625499</v>
          </cell>
          <cell r="P148">
            <v>2063.74855625499</v>
          </cell>
        </row>
        <row r="149">
          <cell r="B149" t="str">
            <v>CO2P</v>
          </cell>
          <cell r="C149" t="str">
            <v>VAR_comnet</v>
          </cell>
          <cell r="D149" t="str">
            <v>-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  <cell r="I149">
            <v>2085.53495476948</v>
          </cell>
          <cell r="J149">
            <v>2077.4128471263102</v>
          </cell>
          <cell r="K149">
            <v>2070.5807016906501</v>
          </cell>
          <cell r="L149">
            <v>2063.74855625499</v>
          </cell>
          <cell r="M149">
            <v>2063.74855625499</v>
          </cell>
          <cell r="N149">
            <v>2063.74855625499</v>
          </cell>
          <cell r="O149">
            <v>2063.74855625499</v>
          </cell>
          <cell r="P149">
            <v>2063.74855625499</v>
          </cell>
        </row>
        <row r="150">
          <cell r="B150" t="str">
            <v>CO2_E</v>
          </cell>
          <cell r="C150" t="str">
            <v>VAR_fout</v>
          </cell>
          <cell r="D150" t="str">
            <v>ENGA-CCS</v>
          </cell>
          <cell r="J150">
            <v>4.0894343882473698E-2</v>
          </cell>
          <cell r="K150">
            <v>5.2815704229242699E-2</v>
          </cell>
          <cell r="L150">
            <v>0.124194987551888</v>
          </cell>
          <cell r="M150">
            <v>7.2503236166752999E-2</v>
          </cell>
          <cell r="N150">
            <v>0.131373175388703</v>
          </cell>
          <cell r="O150">
            <v>9.81433354039771E-2</v>
          </cell>
          <cell r="P150">
            <v>0.18722511143037801</v>
          </cell>
        </row>
        <row r="151">
          <cell r="B151" t="str">
            <v>CO2_E</v>
          </cell>
          <cell r="C151" t="str">
            <v>VAR_fout</v>
          </cell>
          <cell r="D151" t="str">
            <v>HPLNGA</v>
          </cell>
          <cell r="E151">
            <v>114.384237731314</v>
          </cell>
          <cell r="F151">
            <v>134.84231742055701</v>
          </cell>
          <cell r="G151">
            <v>134.499677659187</v>
          </cell>
          <cell r="H151">
            <v>59.3759753892164</v>
          </cell>
          <cell r="I151">
            <v>80.1990551727216</v>
          </cell>
          <cell r="J151">
            <v>80.241505568856894</v>
          </cell>
          <cell r="K151">
            <v>5.2154682230622296</v>
          </cell>
          <cell r="L151">
            <v>80.222083906210003</v>
          </cell>
          <cell r="M151">
            <v>0.190799441415062</v>
          </cell>
          <cell r="N151">
            <v>0.39841381108845503</v>
          </cell>
          <cell r="O151">
            <v>0.17934861163226501</v>
          </cell>
          <cell r="P151">
            <v>0.231334615001379</v>
          </cell>
        </row>
        <row r="152">
          <cell r="B152" t="str">
            <v>CO2_E</v>
          </cell>
          <cell r="C152" t="str">
            <v>VAR_fout</v>
          </cell>
          <cell r="D152" t="str">
            <v>CHPWST</v>
          </cell>
          <cell r="E152">
            <v>2829.4130257270499</v>
          </cell>
          <cell r="F152">
            <v>2574.9230645658099</v>
          </cell>
          <cell r="G152">
            <v>2409.75601625131</v>
          </cell>
          <cell r="H152">
            <v>2556.3786509987299</v>
          </cell>
          <cell r="I152">
            <v>2535.9306311651499</v>
          </cell>
          <cell r="J152">
            <v>2541.4839167024102</v>
          </cell>
          <cell r="K152">
            <v>2545.9389338309202</v>
          </cell>
          <cell r="L152">
            <v>2549.24693968152</v>
          </cell>
          <cell r="M152">
            <v>2549.2444528497399</v>
          </cell>
          <cell r="N152">
            <v>2549.2453276350502</v>
          </cell>
          <cell r="O152">
            <v>2549.2420846069399</v>
          </cell>
          <cell r="P152">
            <v>2549.2246571247701</v>
          </cell>
        </row>
        <row r="153">
          <cell r="B153" t="str">
            <v>CO2_E</v>
          </cell>
          <cell r="C153" t="str">
            <v>VAR_fout</v>
          </cell>
          <cell r="D153" t="str">
            <v>CHPNGA</v>
          </cell>
          <cell r="E153">
            <v>208.69018855535401</v>
          </cell>
          <cell r="F153">
            <v>9.1558405858742795E-2</v>
          </cell>
          <cell r="G153">
            <v>4.5466995658175504</v>
          </cell>
          <cell r="H153">
            <v>122.46999365018399</v>
          </cell>
          <cell r="I153">
            <v>96.203596256969803</v>
          </cell>
          <cell r="J153">
            <v>210.68375839204199</v>
          </cell>
          <cell r="K153">
            <v>244.599057311823</v>
          </cell>
          <cell r="L153">
            <v>330.98835858310701</v>
          </cell>
          <cell r="M153">
            <v>28.502971180766099</v>
          </cell>
          <cell r="N153">
            <v>7.4376438104779696</v>
          </cell>
          <cell r="O153">
            <v>2.90059850582427</v>
          </cell>
          <cell r="P153">
            <v>3.32520107234535</v>
          </cell>
        </row>
        <row r="154">
          <cell r="B154" t="str">
            <v>CO2_E</v>
          </cell>
          <cell r="C154" t="str">
            <v>VAR_fout</v>
          </cell>
          <cell r="D154" t="str">
            <v>EWSTINC</v>
          </cell>
          <cell r="E154">
            <v>1689.2932886112001</v>
          </cell>
          <cell r="F154">
            <v>1895.8840577933199</v>
          </cell>
          <cell r="G154">
            <v>2127.8044976272599</v>
          </cell>
          <cell r="H154">
            <v>1920.6447074021401</v>
          </cell>
          <cell r="I154">
            <v>1944.9760946607</v>
          </cell>
          <cell r="J154">
            <v>1990.71475613909</v>
          </cell>
          <cell r="K154">
            <v>2037.55031885722</v>
          </cell>
          <cell r="L154">
            <v>2085.5368174689302</v>
          </cell>
          <cell r="M154">
            <v>2085.5370157396401</v>
          </cell>
          <cell r="N154">
            <v>2085.53891901623</v>
          </cell>
          <cell r="O154">
            <v>2085.5393766689199</v>
          </cell>
          <cell r="P154">
            <v>2085.5594872239299</v>
          </cell>
        </row>
        <row r="155">
          <cell r="B155" t="str">
            <v>CO2_E</v>
          </cell>
          <cell r="C155" t="str">
            <v>VAR_fout</v>
          </cell>
          <cell r="D155" t="str">
            <v>ENGA-GTCC</v>
          </cell>
          <cell r="J155">
            <v>5.5064346987076203</v>
          </cell>
          <cell r="K155">
            <v>176.894798154407</v>
          </cell>
          <cell r="L155">
            <v>278.28553682536199</v>
          </cell>
          <cell r="M155">
            <v>898.56450407995601</v>
          </cell>
          <cell r="N155">
            <v>1062.92758768353</v>
          </cell>
          <cell r="O155">
            <v>1110.0559116725401</v>
          </cell>
          <cell r="P155">
            <v>1026.7430950897999</v>
          </cell>
        </row>
        <row r="156">
          <cell r="B156" t="str">
            <v>CO2_E</v>
          </cell>
          <cell r="C156" t="str">
            <v>VAR_fout</v>
          </cell>
          <cell r="D156" t="str">
            <v>HPLOIL</v>
          </cell>
          <cell r="E156">
            <v>15.878209240598601</v>
          </cell>
          <cell r="F156">
            <v>16.027425520023201</v>
          </cell>
          <cell r="G156">
            <v>0.27477562111251003</v>
          </cell>
          <cell r="H156">
            <v>0.28171024578207599</v>
          </cell>
          <cell r="I156">
            <v>0.22767432203853699</v>
          </cell>
          <cell r="J156">
            <v>0.21887910235178001</v>
          </cell>
          <cell r="K156">
            <v>0.20519475477034199</v>
          </cell>
          <cell r="L156">
            <v>7.1114939855042206E-2</v>
          </cell>
          <cell r="M156">
            <v>0.18605443750540901</v>
          </cell>
          <cell r="N156">
            <v>8.3490431680484201E-2</v>
          </cell>
          <cell r="O156">
            <v>0.153961339833007</v>
          </cell>
          <cell r="P156">
            <v>8.4044180434714899E-2</v>
          </cell>
        </row>
        <row r="157">
          <cell r="B157" t="str">
            <v>CO2_E</v>
          </cell>
          <cell r="C157" t="str">
            <v>VAR_fout</v>
          </cell>
          <cell r="D157" t="str">
            <v>CHPGFC</v>
          </cell>
          <cell r="J157">
            <v>65.815602904338704</v>
          </cell>
          <cell r="K157">
            <v>172.69527818495899</v>
          </cell>
          <cell r="L157">
            <v>172.775381811334</v>
          </cell>
          <cell r="M157">
            <v>127.745536873067</v>
          </cell>
          <cell r="N157">
            <v>114.86537621424699</v>
          </cell>
          <cell r="O157">
            <v>10.189557767099799</v>
          </cell>
          <cell r="P157">
            <v>6.4997380109235898</v>
          </cell>
        </row>
        <row r="158">
          <cell r="B158" t="str">
            <v>CO2_E</v>
          </cell>
          <cell r="C158" t="str">
            <v>VAR_fout</v>
          </cell>
          <cell r="D158" t="str">
            <v>EOIL-ENG</v>
          </cell>
          <cell r="E158">
            <v>9.7241653408733004</v>
          </cell>
          <cell r="F158">
            <v>3.8668619653310199E-2</v>
          </cell>
          <cell r="G158">
            <v>1.99898805349774</v>
          </cell>
          <cell r="H158">
            <v>0.911701404141399</v>
          </cell>
          <cell r="I158">
            <v>1.1296136593951001</v>
          </cell>
          <cell r="J158">
            <v>1.3774860611708899</v>
          </cell>
          <cell r="K158">
            <v>3.6699172903102899</v>
          </cell>
          <cell r="L158">
            <v>8.95966637338109</v>
          </cell>
          <cell r="M158">
            <v>4.9241835420415496</v>
          </cell>
          <cell r="N158">
            <v>9.1182581601276205</v>
          </cell>
          <cell r="O158">
            <v>7.4130297891316603</v>
          </cell>
          <cell r="P158">
            <v>12.7725807216554</v>
          </cell>
        </row>
        <row r="159">
          <cell r="B159" t="str">
            <v>CO2_E</v>
          </cell>
          <cell r="C159" t="str">
            <v>VAR_fout</v>
          </cell>
          <cell r="D159" t="str">
            <v>ENGA-GTOC</v>
          </cell>
          <cell r="I159">
            <v>2.5174136354971002</v>
          </cell>
          <cell r="J159">
            <v>9.4446770856117794</v>
          </cell>
          <cell r="K159">
            <v>60.979113301630697</v>
          </cell>
          <cell r="L159">
            <v>46.457191516931601</v>
          </cell>
          <cell r="M159">
            <v>51.622649476211897</v>
          </cell>
          <cell r="N159">
            <v>11.679708510592199</v>
          </cell>
          <cell r="O159">
            <v>10.4405426753966</v>
          </cell>
          <cell r="P159">
            <v>17.496843999408799</v>
          </cell>
        </row>
        <row r="160">
          <cell r="B160" t="str">
            <v>CO2_E</v>
          </cell>
          <cell r="C160" t="str">
            <v>VAR_fout</v>
          </cell>
          <cell r="D160" t="str">
            <v>CHPOIL</v>
          </cell>
          <cell r="E160">
            <v>2.0488782911750199</v>
          </cell>
          <cell r="F160">
            <v>6.1223152910365501E-2</v>
          </cell>
          <cell r="G160">
            <v>1.7790737030944599</v>
          </cell>
          <cell r="H160">
            <v>1.13453400110508</v>
          </cell>
          <cell r="I160">
            <v>1.5753417557659499</v>
          </cell>
          <cell r="J160">
            <v>1.60080501536969</v>
          </cell>
          <cell r="K160">
            <v>1.7240306272349899</v>
          </cell>
          <cell r="L160">
            <v>2.88221725752202</v>
          </cell>
          <cell r="M160">
            <v>1.9248364132781799</v>
          </cell>
          <cell r="N160">
            <v>2.8284077766520999</v>
          </cell>
          <cell r="O160">
            <v>2.2122526325893901</v>
          </cell>
          <cell r="P160">
            <v>2.9572119786563702</v>
          </cell>
        </row>
        <row r="161">
          <cell r="B161" t="str">
            <v>CO2_E</v>
          </cell>
          <cell r="C161" t="str">
            <v>VAR_comnet</v>
          </cell>
          <cell r="D161" t="str">
            <v>-</v>
          </cell>
          <cell r="E161">
            <v>4869.4319934975601</v>
          </cell>
          <cell r="F161">
            <v>4621.8683154781302</v>
          </cell>
          <cell r="G161">
            <v>4680.6597284812697</v>
          </cell>
          <cell r="H161">
            <v>4661.1972730913003</v>
          </cell>
          <cell r="I161">
            <v>4662.7594206282301</v>
          </cell>
          <cell r="J161">
            <v>4907.1287160138299</v>
          </cell>
          <cell r="K161">
            <v>5249.5249262405696</v>
          </cell>
          <cell r="L161">
            <v>5555.5495033517</v>
          </cell>
          <cell r="M161">
            <v>5748.5155072697899</v>
          </cell>
          <cell r="N161">
            <v>5844.2545062250601</v>
          </cell>
          <cell r="O161">
            <v>5778.42480760531</v>
          </cell>
          <cell r="P161">
            <v>5705.0814191283598</v>
          </cell>
        </row>
        <row r="162">
          <cell r="B162" t="str">
            <v>CO2_I</v>
          </cell>
          <cell r="C162" t="str">
            <v>VAR_fout</v>
          </cell>
          <cell r="D162" t="str">
            <v>ITOT-CHPNGA</v>
          </cell>
          <cell r="E162">
            <v>108.88929905307199</v>
          </cell>
          <cell r="F162">
            <v>14.5633990421635</v>
          </cell>
          <cell r="G162">
            <v>9.4529416813473901</v>
          </cell>
          <cell r="H162">
            <v>133.795306383753</v>
          </cell>
          <cell r="I162">
            <v>103.56335415405999</v>
          </cell>
          <cell r="J162">
            <v>27.6558908102839</v>
          </cell>
          <cell r="K162">
            <v>21.493202052146401</v>
          </cell>
          <cell r="L162">
            <v>12.1365114766873</v>
          </cell>
          <cell r="M162">
            <v>7.9076564751584399</v>
          </cell>
          <cell r="N162">
            <v>10.724980842972601</v>
          </cell>
          <cell r="O162">
            <v>14.1011601812011</v>
          </cell>
          <cell r="P162">
            <v>26.725729409742002</v>
          </cell>
        </row>
        <row r="163">
          <cell r="B163" t="str">
            <v>CO2_I</v>
          </cell>
          <cell r="C163" t="str">
            <v>VAR_fout</v>
          </cell>
          <cell r="D163" t="str">
            <v>ITOT-SWHNGABR</v>
          </cell>
          <cell r="E163">
            <v>2005.15374385823</v>
          </cell>
          <cell r="F163">
            <v>1694.1149537265601</v>
          </cell>
          <cell r="G163">
            <v>1908.0767203575101</v>
          </cell>
          <cell r="H163">
            <v>1629.46248299482</v>
          </cell>
          <cell r="I163">
            <v>1449.5498092258599</v>
          </cell>
          <cell r="J163">
            <v>1358.1802280162899</v>
          </cell>
          <cell r="K163">
            <v>1268.7269695597899</v>
          </cell>
          <cell r="L163">
            <v>1170.57061845566</v>
          </cell>
          <cell r="M163">
            <v>981.54268574899504</v>
          </cell>
          <cell r="N163">
            <v>763.08618397122802</v>
          </cell>
          <cell r="O163">
            <v>718.34186509263702</v>
          </cell>
          <cell r="P163">
            <v>616.07570996783295</v>
          </cell>
        </row>
        <row r="164">
          <cell r="B164" t="str">
            <v>CO2_I</v>
          </cell>
          <cell r="C164" t="str">
            <v>VAR_fout</v>
          </cell>
          <cell r="D164" t="str">
            <v>ITOT-SWHLFOBR</v>
          </cell>
          <cell r="E164">
            <v>655.76891356782198</v>
          </cell>
          <cell r="F164">
            <v>597.349464044662</v>
          </cell>
          <cell r="G164">
            <v>589.70734114393701</v>
          </cell>
          <cell r="H164">
            <v>479.38858360375099</v>
          </cell>
          <cell r="I164">
            <v>365.24659956552699</v>
          </cell>
          <cell r="J164">
            <v>249.49705459816499</v>
          </cell>
          <cell r="K164">
            <v>133.78738081957201</v>
          </cell>
          <cell r="L164">
            <v>19.147003829325801</v>
          </cell>
          <cell r="M164">
            <v>19.1384139832345</v>
          </cell>
          <cell r="N164">
            <v>19.1365082475183</v>
          </cell>
          <cell r="O164">
            <v>18.439637350220501</v>
          </cell>
          <cell r="P164">
            <v>18.280135973095899</v>
          </cell>
        </row>
        <row r="165">
          <cell r="B165" t="str">
            <v>CO2_I</v>
          </cell>
          <cell r="C165" t="str">
            <v>VAR_fout</v>
          </cell>
          <cell r="D165" t="str">
            <v>ITOT-CHPNGACCS</v>
          </cell>
          <cell r="J165">
            <v>3.4114312424988802E-2</v>
          </cell>
          <cell r="K165">
            <v>4.1708111255545799E-2</v>
          </cell>
          <cell r="L165">
            <v>9.3420618931617905E-2</v>
          </cell>
          <cell r="M165">
            <v>5.3999305604952898E-2</v>
          </cell>
          <cell r="N165">
            <v>9.7169208390617504E-2</v>
          </cell>
          <cell r="O165">
            <v>9.1811009809547206E-2</v>
          </cell>
          <cell r="P165">
            <v>0.19523296381900401</v>
          </cell>
        </row>
        <row r="166">
          <cell r="B166" t="str">
            <v>CO2_I</v>
          </cell>
          <cell r="C166" t="str">
            <v>VAR_fout</v>
          </cell>
          <cell r="D166" t="str">
            <v>ITOT-CHPGFC</v>
          </cell>
          <cell r="H166">
            <v>0.34702450242974398</v>
          </cell>
          <cell r="I166">
            <v>0.47072864181390101</v>
          </cell>
          <cell r="J166">
            <v>0.81031600761690803</v>
          </cell>
          <cell r="K166">
            <v>1.13890864348022</v>
          </cell>
          <cell r="L166">
            <v>1.9050762210363399</v>
          </cell>
          <cell r="M166">
            <v>1.61557427997179</v>
          </cell>
          <cell r="N166">
            <v>2.5203397696391399</v>
          </cell>
          <cell r="O166">
            <v>2.5464192902411802</v>
          </cell>
          <cell r="P166">
            <v>5.5283744129858903</v>
          </cell>
        </row>
        <row r="167">
          <cell r="B167" t="str">
            <v>CO2_I</v>
          </cell>
          <cell r="C167" t="str">
            <v>VAR_fout</v>
          </cell>
          <cell r="D167" t="str">
            <v>ITOT-SWHCOABR</v>
          </cell>
          <cell r="E167">
            <v>330.01240843138999</v>
          </cell>
          <cell r="F167">
            <v>321.17925933653299</v>
          </cell>
          <cell r="G167">
            <v>265.893882535128</v>
          </cell>
          <cell r="H167">
            <v>0.27462825860298001</v>
          </cell>
          <cell r="I167">
            <v>0.30757282433167299</v>
          </cell>
          <cell r="J167">
            <v>0.27571582608811801</v>
          </cell>
          <cell r="K167">
            <v>0.34380249399196</v>
          </cell>
          <cell r="L167">
            <v>0.76613968606615102</v>
          </cell>
          <cell r="M167">
            <v>0.53009647485824396</v>
          </cell>
          <cell r="N167">
            <v>0.87555686162524604</v>
          </cell>
          <cell r="O167">
            <v>0.50274725356403105</v>
          </cell>
          <cell r="P167">
            <v>0.82959549596089999</v>
          </cell>
        </row>
        <row r="168">
          <cell r="B168" t="str">
            <v>CO2_I</v>
          </cell>
          <cell r="C168" t="str">
            <v>VAR_fout</v>
          </cell>
          <cell r="D168" t="str">
            <v>ITOT-CHPOIL</v>
          </cell>
          <cell r="E168">
            <v>22.4642709984502</v>
          </cell>
          <cell r="F168">
            <v>51.214769720387302</v>
          </cell>
          <cell r="G168">
            <v>1.0724935407771199</v>
          </cell>
          <cell r="H168">
            <v>46.628836037137297</v>
          </cell>
          <cell r="I168">
            <v>46.166828505445103</v>
          </cell>
          <cell r="J168">
            <v>5.2373527931401496</v>
          </cell>
          <cell r="K168">
            <v>5.8754394732737598</v>
          </cell>
          <cell r="L168">
            <v>7.09428730741881</v>
          </cell>
          <cell r="M168">
            <v>8.0904863518056302</v>
          </cell>
          <cell r="N168">
            <v>8.0351169386205807</v>
          </cell>
          <cell r="O168">
            <v>8.1088464638646691</v>
          </cell>
          <cell r="P168">
            <v>8.5770130268812395</v>
          </cell>
        </row>
        <row r="169">
          <cell r="B169" t="str">
            <v>CO2_I</v>
          </cell>
          <cell r="C169" t="str">
            <v>VAR_fout</v>
          </cell>
          <cell r="D169" t="str">
            <v>ITOT-SWHWSTBR</v>
          </cell>
          <cell r="E169">
            <v>723.65859832483898</v>
          </cell>
          <cell r="F169">
            <v>749.84516619509805</v>
          </cell>
          <cell r="G169">
            <v>520.45512412677897</v>
          </cell>
          <cell r="H169">
            <v>514.63703723283299</v>
          </cell>
          <cell r="I169">
            <v>508.823553381826</v>
          </cell>
          <cell r="J169">
            <v>506.26006285181001</v>
          </cell>
          <cell r="K169">
            <v>503.69133506209198</v>
          </cell>
          <cell r="L169">
            <v>501.12078748933902</v>
          </cell>
          <cell r="M169">
            <v>501.12265383121598</v>
          </cell>
          <cell r="N169">
            <v>501.12831361716502</v>
          </cell>
          <cell r="O169">
            <v>501.12066133982</v>
          </cell>
          <cell r="P169">
            <v>501.135909241413</v>
          </cell>
        </row>
        <row r="170">
          <cell r="B170" t="str">
            <v>CO2_I</v>
          </cell>
          <cell r="C170" t="str">
            <v>VAR_fout</v>
          </cell>
          <cell r="D170" t="str">
            <v>ITOT-SWHNGAHP</v>
          </cell>
          <cell r="G170">
            <v>2.1041808644247699</v>
          </cell>
          <cell r="H170">
            <v>5.7290865646465203</v>
          </cell>
          <cell r="I170">
            <v>6.6454089513855896</v>
          </cell>
          <cell r="J170">
            <v>6.9177401713537501</v>
          </cell>
          <cell r="K170">
            <v>6.8033870907589602</v>
          </cell>
          <cell r="L170">
            <v>6.6820165758745702</v>
          </cell>
          <cell r="M170">
            <v>6.5991091148701804</v>
          </cell>
          <cell r="N170">
            <v>70.509774864105594</v>
          </cell>
          <cell r="O170">
            <v>70.507389945027199</v>
          </cell>
          <cell r="P170">
            <v>70.447678949825701</v>
          </cell>
        </row>
        <row r="171">
          <cell r="B171" t="str">
            <v>CO2_I</v>
          </cell>
          <cell r="C171" t="str">
            <v>VAR_fout</v>
          </cell>
          <cell r="D171" t="str">
            <v>ITOT-CHPWST</v>
          </cell>
          <cell r="E171">
            <v>344.47038329071501</v>
          </cell>
          <cell r="F171">
            <v>344.64580748745499</v>
          </cell>
          <cell r="G171">
            <v>504.20083910492502</v>
          </cell>
          <cell r="H171">
            <v>498.56653891354603</v>
          </cell>
          <cell r="I171">
            <v>492.93762163991897</v>
          </cell>
          <cell r="J171">
            <v>490.44875202048598</v>
          </cell>
          <cell r="K171">
            <v>487.96083583210998</v>
          </cell>
          <cell r="L171">
            <v>485.47723925799301</v>
          </cell>
          <cell r="M171">
            <v>485.472909919416</v>
          </cell>
          <cell r="N171">
            <v>485.47787444983101</v>
          </cell>
          <cell r="O171">
            <v>485.47496388285202</v>
          </cell>
          <cell r="P171">
            <v>485.49103917044499</v>
          </cell>
        </row>
        <row r="172">
          <cell r="B172" t="str">
            <v>CO2_I</v>
          </cell>
          <cell r="C172" t="str">
            <v>VAR_fout</v>
          </cell>
          <cell r="D172" t="str">
            <v>ITOT-SWHHFOBR</v>
          </cell>
          <cell r="E172">
            <v>210.21030123549801</v>
          </cell>
          <cell r="F172">
            <v>177.064769925002</v>
          </cell>
          <cell r="G172">
            <v>0.53942669865280302</v>
          </cell>
          <cell r="H172">
            <v>0.155960731967974</v>
          </cell>
          <cell r="I172">
            <v>0.23944171470638601</v>
          </cell>
          <cell r="J172">
            <v>0.21632688401324299</v>
          </cell>
          <cell r="K172">
            <v>0.23913564399294601</v>
          </cell>
        </row>
        <row r="173">
          <cell r="B173" t="str">
            <v>CO2_I</v>
          </cell>
          <cell r="C173" t="str">
            <v>VAR_comnet</v>
          </cell>
          <cell r="D173" t="str">
            <v>-</v>
          </cell>
          <cell r="E173">
            <v>4400.6279187600103</v>
          </cell>
          <cell r="F173">
            <v>3949.97758947786</v>
          </cell>
          <cell r="G173">
            <v>3801.5029500534802</v>
          </cell>
          <cell r="H173">
            <v>3308.9854852234898</v>
          </cell>
          <cell r="I173">
            <v>2973.9509186048699</v>
          </cell>
          <cell r="J173">
            <v>2645.53355429168</v>
          </cell>
          <cell r="K173">
            <v>2430.1021047824702</v>
          </cell>
          <cell r="L173">
            <v>2204.9931009183301</v>
          </cell>
          <cell r="M173">
            <v>2012.07358548513</v>
          </cell>
          <cell r="N173">
            <v>1861.5918187711</v>
          </cell>
          <cell r="O173">
            <v>1819.2355018092401</v>
          </cell>
          <cell r="P173">
            <v>1733.286418612</v>
          </cell>
        </row>
        <row r="174">
          <cell r="B174"/>
          <cell r="C174"/>
          <cell r="D174"/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1.2921762915203899E-6</v>
          </cell>
          <cell r="I4">
            <v>2.3774106145141601E-6</v>
          </cell>
          <cell r="J4">
            <v>2.9710442366357101E-6</v>
          </cell>
          <cell r="K4">
            <v>4.9270032768109697E-6</v>
          </cell>
          <cell r="L4">
            <v>3.65373493042845E-4</v>
          </cell>
          <cell r="M4">
            <v>8.0116398564898801E-6</v>
          </cell>
          <cell r="N4">
            <v>1.96433152051421E-4</v>
          </cell>
          <cell r="O4">
            <v>1.40832732140818E-5</v>
          </cell>
          <cell r="P4">
            <v>7.3178612983823403E-4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6.7573290871356106E-5</v>
          </cell>
          <cell r="K5">
            <v>3.2927956969779899E-6</v>
          </cell>
          <cell r="L5">
            <v>1.39189422975583E-5</v>
          </cell>
          <cell r="M5">
            <v>2.1903829156240098E-6</v>
          </cell>
          <cell r="N5">
            <v>8.2547426870133799E-5</v>
          </cell>
          <cell r="O5">
            <v>1.7458659281658401E-6</v>
          </cell>
          <cell r="P5">
            <v>1.0517283553290599E-4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7.3237672369027798E-6</v>
          </cell>
          <cell r="I6">
            <v>1.07542536197277E-5</v>
          </cell>
          <cell r="J6">
            <v>3.0647472130752001E-6</v>
          </cell>
          <cell r="K6">
            <v>4.3330500697758696E-6</v>
          </cell>
          <cell r="L6">
            <v>1.7648697569186501E-5</v>
          </cell>
          <cell r="M6">
            <v>7.6317977490797504E-6</v>
          </cell>
          <cell r="N6">
            <v>3.02607870395787E-5</v>
          </cell>
          <cell r="O6">
            <v>1.0362110121784199E-5</v>
          </cell>
          <cell r="P6">
            <v>8.9806014236487207E-5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1.0744735048355401E-6</v>
          </cell>
          <cell r="I7">
            <v>2.6614276912032399E-6</v>
          </cell>
          <cell r="J7">
            <v>2.8534939395845599E-6</v>
          </cell>
          <cell r="K7">
            <v>4.0185218926721502E-6</v>
          </cell>
          <cell r="L7">
            <v>4.4637732752505304E-6</v>
          </cell>
          <cell r="M7">
            <v>3.56401422307725E-6</v>
          </cell>
          <cell r="N7">
            <v>2.8506368656263801E-6</v>
          </cell>
          <cell r="O7">
            <v>3.5306731784593898E-6</v>
          </cell>
          <cell r="P7">
            <v>1.0758731808550999E-5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1.44326740938478E-6</v>
          </cell>
          <cell r="F8">
            <v>8.56416771697336E-7</v>
          </cell>
          <cell r="G8">
            <v>1.20182566050335E-6</v>
          </cell>
          <cell r="H8">
            <v>1.54751149226843E-6</v>
          </cell>
          <cell r="I8">
            <v>3.4203923544652302E-6</v>
          </cell>
          <cell r="J8">
            <v>5.1900190031861498E-6</v>
          </cell>
          <cell r="K8">
            <v>1.07387181856434E-5</v>
          </cell>
          <cell r="L8">
            <v>2.5520392475820601E-2</v>
          </cell>
          <cell r="M8">
            <v>0.87426713409929002</v>
          </cell>
          <cell r="N8">
            <v>0.30525765000252197</v>
          </cell>
          <cell r="O8">
            <v>3.8795607731900201E-5</v>
          </cell>
          <cell r="P8">
            <v>1.26987233360954E-4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3.6559507977992102E-3</v>
          </cell>
          <cell r="K9">
            <v>4.5267428510620099E-4</v>
          </cell>
          <cell r="L9">
            <v>5.7531002485432703E-4</v>
          </cell>
          <cell r="M9">
            <v>8.6244416918222205E-6</v>
          </cell>
          <cell r="N9">
            <v>5.7225226815318204E-4</v>
          </cell>
          <cell r="O9">
            <v>3.8483217744603297E-5</v>
          </cell>
          <cell r="P9">
            <v>4.8893993068234998E-3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4.1009811262467501E-3</v>
          </cell>
          <cell r="F10">
            <v>5.66798578552055E-3</v>
          </cell>
          <cell r="G10">
            <v>1.91893344094582E-6</v>
          </cell>
          <cell r="H10">
            <v>7.2850830489701604E-2</v>
          </cell>
          <cell r="I10">
            <v>0.116853365498071</v>
          </cell>
          <cell r="J10">
            <v>1.6135079853229602E-2</v>
          </cell>
          <cell r="K10">
            <v>2.2207754061763701E-2</v>
          </cell>
          <cell r="L10">
            <v>4.3689242054700803E-2</v>
          </cell>
          <cell r="M10">
            <v>8.3513307852420199E-2</v>
          </cell>
          <cell r="N10">
            <v>4.9462162074518201E-2</v>
          </cell>
          <cell r="O10">
            <v>2.22043958770239E-2</v>
          </cell>
          <cell r="P10">
            <v>4.3640869507311199E-2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9.83255372616711E-7</v>
          </cell>
          <cell r="F11">
            <v>7.3344392547427104E-7</v>
          </cell>
          <cell r="G11">
            <v>6.8752014429920803E-7</v>
          </cell>
          <cell r="H11">
            <v>7.94688520247651E-7</v>
          </cell>
          <cell r="I11">
            <v>1.2654539696854599E-6</v>
          </cell>
          <cell r="J11">
            <v>1.84769030188963E-6</v>
          </cell>
          <cell r="K11">
            <v>3.61728157461891E-6</v>
          </cell>
          <cell r="L11">
            <v>1.6494851587191401E-3</v>
          </cell>
          <cell r="M11">
            <v>1.5519007978279399E-5</v>
          </cell>
          <cell r="N11">
            <v>4.7521914999808202E-4</v>
          </cell>
          <cell r="O11">
            <v>4.37673343626374E-5</v>
          </cell>
          <cell r="P11">
            <v>2.1973296961331199E-3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1.4282102003421299E-2</v>
          </cell>
          <cell r="F12">
            <v>7.1809770289378197E-2</v>
          </cell>
          <cell r="G12">
            <v>7.6641755340755501E-7</v>
          </cell>
          <cell r="H12">
            <v>8.9218407214439004E-7</v>
          </cell>
          <cell r="I12">
            <v>1.32032324934644E-2</v>
          </cell>
          <cell r="J12">
            <v>4.0338693347275002E-2</v>
          </cell>
          <cell r="K12">
            <v>5.0069071728510002E-2</v>
          </cell>
          <cell r="L12">
            <v>1.19971361449559E-4</v>
          </cell>
          <cell r="M12">
            <v>1.4530881500252399E-2</v>
          </cell>
          <cell r="N12">
            <v>3.9070722846253299E-2</v>
          </cell>
          <cell r="O12">
            <v>5.0066112024425201E-2</v>
          </cell>
          <cell r="P12">
            <v>4.2340200085970599E-4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5.3058598086780904E-4</v>
          </cell>
          <cell r="M13">
            <v>4.1151866382929997E-6</v>
          </cell>
          <cell r="N13">
            <v>2.6275749662821698E-4</v>
          </cell>
          <cell r="O13">
            <v>3.6531392101503501E-5</v>
          </cell>
          <cell r="P13">
            <v>2.1499086520609498E-3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5.7670956104425902E-4</v>
          </cell>
          <cell r="I14">
            <v>4.2504954409077404E-6</v>
          </cell>
          <cell r="J14">
            <v>1.04561576930164E-6</v>
          </cell>
          <cell r="K14">
            <v>2.7847129066507498E-6</v>
          </cell>
          <cell r="L14">
            <v>6.9942626232200301E-6</v>
          </cell>
          <cell r="M14">
            <v>6.26229931300312E-4</v>
          </cell>
          <cell r="N14">
            <v>2.7222312496904799E-5</v>
          </cell>
          <cell r="O14">
            <v>1.4762327826713399E-3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3.3728781859756401E-7</v>
          </cell>
          <cell r="F15">
            <v>2.2220977473551201E-7</v>
          </cell>
          <cell r="G15">
            <v>2.6149812420516099E-7</v>
          </cell>
          <cell r="H15">
            <v>2.7120287543069899E-7</v>
          </cell>
          <cell r="I15">
            <v>4.8698579585157197E-7</v>
          </cell>
          <cell r="J15">
            <v>6.82318778561709E-7</v>
          </cell>
          <cell r="K15">
            <v>1.1823003028764899E-6</v>
          </cell>
          <cell r="L15">
            <v>4.8139965855392201E-6</v>
          </cell>
          <cell r="M15">
            <v>1.1748212680317901E-3</v>
          </cell>
          <cell r="N15">
            <v>1.1153070509926E-4</v>
          </cell>
          <cell r="O15">
            <v>9.7220939129379302E-6</v>
          </cell>
          <cell r="P15">
            <v>3.5472178220911601E-4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1.9293236383545899E-5</v>
          </cell>
          <cell r="I16">
            <v>8.2764059613761893E-5</v>
          </cell>
          <cell r="J16">
            <v>2.2006103062983099E-4</v>
          </cell>
          <cell r="K16">
            <v>8.0137628385211496E-5</v>
          </cell>
          <cell r="L16">
            <v>1.1412588276697001E-4</v>
          </cell>
          <cell r="M16">
            <v>2.9109131342029001E-5</v>
          </cell>
          <cell r="N16">
            <v>2.9650907619767998E-4</v>
          </cell>
          <cell r="O16">
            <v>1.8015115652011499E-5</v>
          </cell>
          <cell r="P16">
            <v>5.3284432555064502E-4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1.23768450295538E-6</v>
          </cell>
          <cell r="I17">
            <v>2.66231329702789E-6</v>
          </cell>
          <cell r="J17">
            <v>3.2597122405639201E-6</v>
          </cell>
          <cell r="K17">
            <v>3.6721695035208399E-6</v>
          </cell>
          <cell r="L17">
            <v>4.7658486674436299E-6</v>
          </cell>
          <cell r="M17">
            <v>3.6040129441703901E-6</v>
          </cell>
          <cell r="N17">
            <v>3.6378197399724398E-6</v>
          </cell>
          <cell r="O17">
            <v>4.6042166428739304E-6</v>
          </cell>
          <cell r="P17">
            <v>1.51378334565311E-5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1.2492072436766E-5</v>
          </cell>
          <cell r="I18">
            <v>2.5341591922685002E-4</v>
          </cell>
          <cell r="J18">
            <v>5.8659681165838405E-4</v>
          </cell>
          <cell r="K18">
            <v>1.8270125581244001E-4</v>
          </cell>
          <cell r="L18">
            <v>7.0327865614907104E-6</v>
          </cell>
          <cell r="M18">
            <v>4.5450895485163696E-6</v>
          </cell>
          <cell r="N18">
            <v>1.2884969182155201E-5</v>
          </cell>
          <cell r="O18">
            <v>5.79348439517132E-5</v>
          </cell>
          <cell r="P18">
            <v>1.22472244212369E-3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4.6344987084953899E-7</v>
          </cell>
          <cell r="F19">
            <v>3.9163781466189901E-7</v>
          </cell>
          <cell r="G19">
            <v>5.36299458252691E-7</v>
          </cell>
          <cell r="H19">
            <v>6.3747841931317296E-7</v>
          </cell>
          <cell r="I19">
            <v>1.09440581703146E-6</v>
          </cell>
          <cell r="J19">
            <v>1.88351662576139E-6</v>
          </cell>
          <cell r="K19">
            <v>2.9428141171085302E-6</v>
          </cell>
          <cell r="L19">
            <v>1.2579807391234701</v>
          </cell>
          <cell r="M19">
            <v>0.38683430838421301</v>
          </cell>
          <cell r="N19">
            <v>2.91385888848059E-5</v>
          </cell>
          <cell r="O19">
            <v>7.3718827298240699E-6</v>
          </cell>
          <cell r="P19">
            <v>6.0586793002795197E-5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5.21264598543974E-2</v>
          </cell>
          <cell r="F20">
            <v>0.108349198412583</v>
          </cell>
          <cell r="G20">
            <v>1.9232864171339101E-3</v>
          </cell>
          <cell r="H20">
            <v>7.3663419332231801E-6</v>
          </cell>
          <cell r="I20">
            <v>2.2774881367721701E-5</v>
          </cell>
          <cell r="J20">
            <v>7.22540778136119E-2</v>
          </cell>
          <cell r="K20">
            <v>8.9812669887828697E-2</v>
          </cell>
          <cell r="L20">
            <v>3.6373401157428498E-4</v>
          </cell>
          <cell r="M20">
            <v>9.5780659981291004E-3</v>
          </cell>
          <cell r="N20">
            <v>6.2699308241789306E-2</v>
          </cell>
          <cell r="O20">
            <v>8.9809504189951303E-2</v>
          </cell>
          <cell r="P20">
            <v>4.0704586497547301E-4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2.0216310926457999E-6</v>
          </cell>
          <cell r="F21">
            <v>7.4401948647127204E-7</v>
          </cell>
          <cell r="G21">
            <v>3.50508919290423E-6</v>
          </cell>
          <cell r="H21">
            <v>0.110637237234798</v>
          </cell>
          <cell r="I21">
            <v>0.143842536758509</v>
          </cell>
          <cell r="J21">
            <v>1.3115140220416899E-5</v>
          </cell>
          <cell r="K21">
            <v>3.12478364151728E-6</v>
          </cell>
          <cell r="L21">
            <v>1.97360619040462</v>
          </cell>
          <cell r="M21">
            <v>0.87891499499939096</v>
          </cell>
          <cell r="N21">
            <v>4.1989548460247501E-6</v>
          </cell>
          <cell r="O21">
            <v>5.0387445050489997E-6</v>
          </cell>
          <cell r="P21">
            <v>1.13031149936408E-5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1.61967920618069E-6</v>
          </cell>
          <cell r="F22">
            <v>5.2332639040238098E-5</v>
          </cell>
          <cell r="G22">
            <v>4.0793408789861898E-6</v>
          </cell>
          <cell r="H22">
            <v>1.14159158680794E-6</v>
          </cell>
          <cell r="I22">
            <v>4.1475831987150898E-5</v>
          </cell>
          <cell r="J22">
            <v>1.43996397875044E-5</v>
          </cell>
          <cell r="K22">
            <v>3.4099796772037203E-5</v>
          </cell>
          <cell r="L22">
            <v>4.9600064766355202E-5</v>
          </cell>
          <cell r="M22">
            <v>3.5035825110960899E-6</v>
          </cell>
          <cell r="N22">
            <v>8.1107276011806897E-5</v>
          </cell>
          <cell r="O22">
            <v>1.25863315317096E-5</v>
          </cell>
          <cell r="P22">
            <v>2.03824251355042E-4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9.9626660058552596E-4</v>
          </cell>
          <cell r="K23">
            <v>4.2475850093298998E-4</v>
          </cell>
          <cell r="L23">
            <v>1.69620214403323E-3</v>
          </cell>
          <cell r="M23">
            <v>3.3812821461147803E-5</v>
          </cell>
          <cell r="N23">
            <v>2.3124888003279798E-3</v>
          </cell>
          <cell r="O23">
            <v>1.6392258278408099E-5</v>
          </cell>
          <cell r="P23">
            <v>4.4791682377648698E-3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4.1829760208218401E-4</v>
          </cell>
          <cell r="F24">
            <v>8.0179251166829999E-6</v>
          </cell>
          <cell r="G24">
            <v>1.4620864140920699E-5</v>
          </cell>
          <cell r="H24">
            <v>4.9742234302057404E-4</v>
          </cell>
          <cell r="I24">
            <v>2.3081855013698102E-3</v>
          </cell>
          <cell r="J24">
            <v>1.4865154450761199E-3</v>
          </cell>
          <cell r="K24">
            <v>1.73603479254529E-4</v>
          </cell>
          <cell r="L24">
            <v>1.45912018274337E-2</v>
          </cell>
          <cell r="M24">
            <v>3.2500913492535303E-4</v>
          </cell>
          <cell r="N24">
            <v>3.5979052006868802E-2</v>
          </cell>
          <cell r="O24">
            <v>1.8103608116304799E-2</v>
          </cell>
          <cell r="P24">
            <v>1.6782697229010001E-2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5.3343822977004901E-7</v>
          </cell>
          <cell r="F25">
            <v>4.04259263932415E-7</v>
          </cell>
          <cell r="G25">
            <v>4.2394004579893199E-7</v>
          </cell>
          <cell r="H25">
            <v>4.6830672402094E-7</v>
          </cell>
          <cell r="I25">
            <v>5.0314200246459401E-5</v>
          </cell>
          <cell r="J25">
            <v>6.18314706349383E-5</v>
          </cell>
          <cell r="K25">
            <v>2.7783750972335801E-5</v>
          </cell>
          <cell r="L25">
            <v>1.2735271436859E-3</v>
          </cell>
          <cell r="M25">
            <v>1.29946626147701E-2</v>
          </cell>
          <cell r="N25">
            <v>9.0116908749541605E-3</v>
          </cell>
          <cell r="O25">
            <v>6.4073021880093894E-2</v>
          </cell>
          <cell r="P25">
            <v>1.7305238505557902E-2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0.16194241323837899</v>
          </cell>
          <cell r="F26">
            <v>5.0521319665400501E-2</v>
          </cell>
          <cell r="G26">
            <v>8.3795244419399898E-6</v>
          </cell>
          <cell r="H26">
            <v>1.0300762701683701E-3</v>
          </cell>
          <cell r="I26">
            <v>0.16935694028430601</v>
          </cell>
          <cell r="J26">
            <v>0.19584974022617599</v>
          </cell>
          <cell r="K26">
            <v>9.8196718951379006E-2</v>
          </cell>
          <cell r="L26">
            <v>7.5931929152528096E-3</v>
          </cell>
          <cell r="M26">
            <v>0.14246894312387001</v>
          </cell>
          <cell r="N26">
            <v>0.22227835623485701</v>
          </cell>
          <cell r="O26">
            <v>9.2494120489374193E-2</v>
          </cell>
          <cell r="P26">
            <v>4.3546494066664E-4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7.8151469869648999E-5</v>
          </cell>
          <cell r="I27">
            <v>1.26632156967937E-4</v>
          </cell>
          <cell r="J27">
            <v>4.87287386748991E-4</v>
          </cell>
          <cell r="K27">
            <v>6.9702209273995205E-5</v>
          </cell>
          <cell r="L27">
            <v>3.3206326429350701E-4</v>
          </cell>
          <cell r="M27">
            <v>1.6074795076509701E-5</v>
          </cell>
          <cell r="N27">
            <v>2.46692231770276E-4</v>
          </cell>
          <cell r="O27">
            <v>3.9358811221958597E-5</v>
          </cell>
          <cell r="P27">
            <v>1.3174297226190099E-3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5.0630220297539696E-3</v>
          </cell>
          <cell r="F28">
            <v>4.2442895751186998E-7</v>
          </cell>
          <cell r="G28">
            <v>4.6631213912375101E-7</v>
          </cell>
          <cell r="H28">
            <v>4.17696037318777E-7</v>
          </cell>
          <cell r="I28">
            <v>3.7262946543364001E-6</v>
          </cell>
          <cell r="J28">
            <v>2.0938567783591798E-5</v>
          </cell>
          <cell r="K28">
            <v>2.61652195751219E-5</v>
          </cell>
          <cell r="L28">
            <v>4.9424422242691298E-5</v>
          </cell>
          <cell r="M28">
            <v>2.6823459147493298E-6</v>
          </cell>
          <cell r="N28">
            <v>7.9140394648690197E-5</v>
          </cell>
          <cell r="O28">
            <v>9.3995655619171695E-6</v>
          </cell>
          <cell r="P28">
            <v>2.010999287752E-4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1.40836479383304E-6</v>
          </cell>
          <cell r="F29">
            <v>9.4482867555421597E-7</v>
          </cell>
          <cell r="G29">
            <v>1.3725989564850401E-6</v>
          </cell>
          <cell r="H29">
            <v>1.7094504050648599E-6</v>
          </cell>
          <cell r="I29">
            <v>2.7601094328292198E-6</v>
          </cell>
          <cell r="J29">
            <v>3.9214331419376596E-6</v>
          </cell>
          <cell r="K29">
            <v>7.2826504662311996E-6</v>
          </cell>
          <cell r="L29">
            <v>0.14288005974853901</v>
          </cell>
          <cell r="M29">
            <v>0.485719807796963</v>
          </cell>
          <cell r="N29">
            <v>1.6362989597146999E-4</v>
          </cell>
          <cell r="O29">
            <v>5.6799469038918798E-5</v>
          </cell>
          <cell r="P29">
            <v>2.5271785256110999E-4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1.4044201671191799E-6</v>
          </cell>
          <cell r="I30">
            <v>2.94856251903387E-6</v>
          </cell>
          <cell r="J30">
            <v>3.74782189834362E-6</v>
          </cell>
          <cell r="K30">
            <v>4.0598417795586196E-6</v>
          </cell>
          <cell r="L30">
            <v>5.0166259520135302E-6</v>
          </cell>
          <cell r="M30">
            <v>4.1688868329266402E-6</v>
          </cell>
          <cell r="N30">
            <v>4.0284414273011802E-6</v>
          </cell>
          <cell r="O30">
            <v>5.0694566799597701E-6</v>
          </cell>
          <cell r="P30">
            <v>1.6650966121349901E-5</v>
          </cell>
        </row>
        <row r="31">
          <cell r="A31" t="str">
            <v>-</v>
          </cell>
          <cell r="B31" t="str">
            <v>VAR_cap</v>
          </cell>
          <cell r="C31" t="str">
            <v>SUP_NGAH2</v>
          </cell>
          <cell r="H31">
            <v>1.2921762915203899E-6</v>
          </cell>
          <cell r="I31">
            <v>2.9672818267903401E-6</v>
          </cell>
          <cell r="J31">
            <v>4.4740659967579598E-6</v>
          </cell>
          <cell r="K31">
            <v>7.7464812172376413E-6</v>
          </cell>
          <cell r="L31">
            <v>3.7231809904813597E-4</v>
          </cell>
          <cell r="M31">
            <v>3.7713606202617383E-4</v>
          </cell>
          <cell r="N31">
            <v>5.685149548923207E-4</v>
          </cell>
          <cell r="O31">
            <v>5.7469621991616013E-4</v>
          </cell>
          <cell r="P31">
            <v>1.2969977761623894E-3</v>
          </cell>
        </row>
        <row r="32">
          <cell r="A32" t="str">
            <v>-</v>
          </cell>
          <cell r="B32" t="str">
            <v>VAR_cap</v>
          </cell>
          <cell r="C32" t="str">
            <v>SUP_WSTHTGBIO</v>
          </cell>
          <cell r="J32">
            <v>6.7573290871356106E-5</v>
          </cell>
          <cell r="K32">
            <v>7.07391030479131E-5</v>
          </cell>
          <cell r="L32">
            <v>8.4228110988360274E-5</v>
          </cell>
          <cell r="M32">
            <v>7.6788471003432041E-5</v>
          </cell>
          <cell r="N32">
            <v>1.0060076633041963E-4</v>
          </cell>
          <cell r="O32">
            <v>9.882593566315781E-5</v>
          </cell>
          <cell r="P32">
            <v>1.9007957333088169E-4</v>
          </cell>
        </row>
        <row r="33">
          <cell r="A33" t="str">
            <v>-</v>
          </cell>
          <cell r="B33" t="str">
            <v>VAR_cap</v>
          </cell>
          <cell r="C33" t="str">
            <v>STG-H2</v>
          </cell>
          <cell r="H33">
            <v>7.3237672369027798E-6</v>
          </cell>
          <cell r="I33">
            <v>1.7723824276567476E-5</v>
          </cell>
          <cell r="J33">
            <v>1.9568362271287421E-5</v>
          </cell>
          <cell r="K33">
            <v>2.0207618142329618E-5</v>
          </cell>
          <cell r="L33">
            <v>3.2257538823385595E-5</v>
          </cell>
          <cell r="M33">
            <v>3.113324401582394E-5</v>
          </cell>
          <cell r="N33">
            <v>5.5412705498480068E-5</v>
          </cell>
          <cell r="O33">
            <v>6.1095829278794326E-5</v>
          </cell>
          <cell r="P33">
            <v>1.3334307244501726E-4</v>
          </cell>
        </row>
        <row r="34">
          <cell r="A34" t="str">
            <v>-</v>
          </cell>
          <cell r="B34" t="str">
            <v>VAR_cap</v>
          </cell>
          <cell r="C34" t="str">
            <v>SUP_H2NGA</v>
          </cell>
          <cell r="H34">
            <v>1.0744735048355401E-6</v>
          </cell>
          <cell r="I34">
            <v>2.6874344607248099E-6</v>
          </cell>
          <cell r="J34">
            <v>3.2051968985180396E-6</v>
          </cell>
          <cell r="K34">
            <v>3.6983094141117798E-6</v>
          </cell>
          <cell r="L34">
            <v>5.749852962110199E-6</v>
          </cell>
          <cell r="M34">
            <v>6.0389928675910983E-6</v>
          </cell>
          <cell r="N34">
            <v>4.0143727828326018E-6</v>
          </cell>
          <cell r="O34">
            <v>7.619350630226999E-6</v>
          </cell>
          <cell r="P34">
            <v>1.8572792028964709E-5</v>
          </cell>
        </row>
        <row r="35">
          <cell r="A35" t="str">
            <v>-</v>
          </cell>
          <cell r="B35" t="str">
            <v>VAR_cap</v>
          </cell>
          <cell r="C35" t="str">
            <v>D-ENGA</v>
          </cell>
          <cell r="E35">
            <v>1.0275134378083894</v>
          </cell>
          <cell r="F35">
            <v>1.0275142942251612</v>
          </cell>
          <cell r="G35">
            <v>1.0275154960508217</v>
          </cell>
          <cell r="H35">
            <v>1.027517043562314</v>
          </cell>
          <cell r="I35">
            <v>1.0275204639546685</v>
          </cell>
          <cell r="J35">
            <v>1.0275256539736717</v>
          </cell>
          <cell r="K35">
            <v>1.0275363926918573</v>
          </cell>
          <cell r="L35">
            <v>0.75447988575033176</v>
          </cell>
          <cell r="M35">
            <v>1.15801461831472</v>
          </cell>
          <cell r="N35">
            <v>1.2050680881132101</v>
          </cell>
          <cell r="O35">
            <v>1.2051045911137399</v>
          </cell>
          <cell r="P35">
            <v>1.2052303085482701</v>
          </cell>
        </row>
        <row r="36">
          <cell r="A36" t="str">
            <v>-</v>
          </cell>
          <cell r="B36" t="str">
            <v>VAR_cap</v>
          </cell>
          <cell r="C36" t="str">
            <v>D-CHEAT</v>
          </cell>
          <cell r="J36">
            <v>3.6559507977992102E-3</v>
          </cell>
          <cell r="K36">
            <v>4.1086250829054103E-3</v>
          </cell>
          <cell r="L36">
            <v>4.6839351077597397E-3</v>
          </cell>
          <cell r="M36">
            <v>4.6925595494515604E-3</v>
          </cell>
          <cell r="N36">
            <v>5.2648118176047403E-3</v>
          </cell>
          <cell r="O36">
            <v>5.3032950353493497E-3</v>
          </cell>
          <cell r="P36">
            <v>1.0192694342172799E-2</v>
          </cell>
        </row>
        <row r="37">
          <cell r="A37" t="str">
            <v>-</v>
          </cell>
          <cell r="B37" t="str">
            <v>VAR_cap</v>
          </cell>
          <cell r="C37" t="str">
            <v>SUP_WSTBIO</v>
          </cell>
          <cell r="E37">
            <v>0.21267078062049125</v>
          </cell>
          <cell r="F37">
            <v>0.21833771880112021</v>
          </cell>
          <cell r="G37">
            <v>0.21833436140000945</v>
          </cell>
          <cell r="H37">
            <v>0.21760159951324312</v>
          </cell>
          <cell r="I37">
            <v>0.21714262712926147</v>
          </cell>
          <cell r="J37">
            <v>0.21102242555742856</v>
          </cell>
          <cell r="K37">
            <v>0.2049501088854386</v>
          </cell>
          <cell r="L37">
            <v>0.19888207501088462</v>
          </cell>
          <cell r="M37">
            <v>0.19887541426464914</v>
          </cell>
          <cell r="N37">
            <v>0.19886833238192703</v>
          </cell>
          <cell r="O37">
            <v>0.1988648914759984</v>
          </cell>
          <cell r="P37">
            <v>0.19881527753915434</v>
          </cell>
        </row>
        <row r="38">
          <cell r="A38" t="str">
            <v>-</v>
          </cell>
          <cell r="B38" t="str">
            <v>VAR_cap</v>
          </cell>
          <cell r="C38" t="str">
            <v>D-CNGA</v>
          </cell>
          <cell r="E38">
            <v>9.83255372616711E-7</v>
          </cell>
          <cell r="F38">
            <v>1.71669929809098E-6</v>
          </cell>
          <cell r="G38">
            <v>2.4042194423901902E-6</v>
          </cell>
          <cell r="H38">
            <v>3.1989079626378398E-6</v>
          </cell>
          <cell r="I38">
            <v>4.4643619323233103E-6</v>
          </cell>
          <cell r="J38">
            <v>6.3120522342129299E-6</v>
          </cell>
          <cell r="K38">
            <v>9.9293338088318395E-6</v>
          </cell>
          <cell r="L38">
            <v>1.6594144925279699E-3</v>
          </cell>
          <cell r="M38">
            <v>1.6749335005062499E-3</v>
          </cell>
          <cell r="N38">
            <v>2.14906671870889E-3</v>
          </cell>
          <cell r="O38">
            <v>2.19138561317434E-3</v>
          </cell>
          <cell r="P38">
            <v>4.3880507730374501E-3</v>
          </cell>
        </row>
        <row r="39">
          <cell r="A39" t="str">
            <v>-</v>
          </cell>
          <cell r="B39" t="str">
            <v>VAR_cap</v>
          </cell>
          <cell r="C39" t="str">
            <v>SUP_BIONGA</v>
          </cell>
          <cell r="E39">
            <v>4.2300004630791817E-2</v>
          </cell>
          <cell r="F39">
            <v>0.11410952481487414</v>
          </cell>
          <cell r="G39">
            <v>0.10974384186458169</v>
          </cell>
          <cell r="H39">
            <v>0.10383847168284639</v>
          </cell>
          <cell r="I39">
            <v>0.10367828275657946</v>
          </cell>
          <cell r="J39">
            <v>0.10360926382529993</v>
          </cell>
          <cell r="K39">
            <v>0.10361006573003148</v>
          </cell>
          <cell r="L39">
            <v>0.10372694847216556</v>
          </cell>
          <cell r="M39">
            <v>0.10371545657067355</v>
          </cell>
          <cell r="N39">
            <v>0.10378448695171527</v>
          </cell>
          <cell r="O39">
            <v>0.1037821673662591</v>
          </cell>
          <cell r="P39">
            <v>0.10408462417669692</v>
          </cell>
        </row>
        <row r="40">
          <cell r="A40" t="str">
            <v>-</v>
          </cell>
          <cell r="B40" t="str">
            <v>VAR_cap</v>
          </cell>
          <cell r="C40" t="str">
            <v>SUP_WODH2</v>
          </cell>
          <cell r="L40">
            <v>5.3058598086780904E-4</v>
          </cell>
          <cell r="M40">
            <v>5.3435872672752242E-4</v>
          </cell>
          <cell r="N40">
            <v>7.9617971447084376E-4</v>
          </cell>
          <cell r="O40">
            <v>8.3123652799470705E-4</v>
          </cell>
          <cell r="P40">
            <v>2.978764631583336E-3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1.54733046115432E-4</v>
          </cell>
          <cell r="I41">
            <v>5.7670956104425902E-4</v>
          </cell>
          <cell r="J41">
            <v>5.80067465458162E-4</v>
          </cell>
          <cell r="K41">
            <v>5.82441618975788E-4</v>
          </cell>
          <cell r="L41">
            <v>5.84790385161119E-4</v>
          </cell>
          <cell r="M41">
            <v>6.0294794194503396E-4</v>
          </cell>
          <cell r="N41">
            <v>6.4130501804039296E-4</v>
          </cell>
          <cell r="O41">
            <v>8.9114852904407702E-4</v>
          </cell>
          <cell r="P41">
            <v>2.1394640019984298E-3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0.95961803036946258</v>
          </cell>
          <cell r="F42">
            <v>0.95961825257923739</v>
          </cell>
          <cell r="G42">
            <v>0.95961851407736154</v>
          </cell>
          <cell r="H42">
            <v>0.95961878528023703</v>
          </cell>
          <cell r="I42">
            <v>0.95961927226603283</v>
          </cell>
          <cell r="J42">
            <v>0.95961995458481142</v>
          </cell>
          <cell r="K42">
            <v>0.9596211368851143</v>
          </cell>
          <cell r="L42">
            <v>0.3278110107467338</v>
          </cell>
          <cell r="M42">
            <v>1.1830790680875899E-3</v>
          </cell>
          <cell r="N42">
            <v>1.2942515937666499E-3</v>
          </cell>
          <cell r="O42">
            <v>1.30347121340857E-3</v>
          </cell>
          <cell r="P42">
            <v>1.6579614507159399E-3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1.9293236383545899E-5</v>
          </cell>
          <cell r="I43">
            <v>1.0205729599730801E-4</v>
          </cell>
          <cell r="J43">
            <v>3.22118326627139E-4</v>
          </cell>
          <cell r="K43">
            <v>3.96139734947719E-4</v>
          </cell>
          <cell r="L43">
            <v>4.97088601395775E-4</v>
          </cell>
          <cell r="M43">
            <v>4.3940049150771799E-4</v>
          </cell>
          <cell r="N43">
            <v>5.1988171869189097E-4</v>
          </cell>
          <cell r="O43">
            <v>4.5775920595869099E-4</v>
          </cell>
          <cell r="P43">
            <v>8.7647764874236502E-4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1.23768450295538E-6</v>
          </cell>
          <cell r="I44">
            <v>2.5737066835233099E-6</v>
          </cell>
          <cell r="J44">
            <v>2.9172402217851605E-6</v>
          </cell>
          <cell r="K44">
            <v>4.4165791636605096E-6</v>
          </cell>
          <cell r="L44">
            <v>3.4876302929384003E-6</v>
          </cell>
          <cell r="M44">
            <v>6.9997350243893015E-6</v>
          </cell>
          <cell r="N44">
            <v>6.3637711235001216E-6</v>
          </cell>
          <cell r="O44">
            <v>6.7857891495533215E-6</v>
          </cell>
          <cell r="P44">
            <v>1.9762101580907502E-5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1.2492072436766E-5</v>
          </cell>
          <cell r="I45">
            <v>2.6590799166361598E-4</v>
          </cell>
          <cell r="J45">
            <v>8.5250480332199998E-4</v>
          </cell>
          <cell r="K45">
            <v>1.0352060591344401E-3</v>
          </cell>
          <cell r="L45">
            <v>1.04223884569593E-3</v>
          </cell>
          <cell r="M45">
            <v>1.04343227168448E-3</v>
          </cell>
          <cell r="N45">
            <v>1.04717683198984E-3</v>
          </cell>
          <cell r="O45">
            <v>8.0474955858805396E-4</v>
          </cell>
          <cell r="P45">
            <v>1.48982138718001E-3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2.2350526650750111</v>
          </cell>
          <cell r="F46">
            <v>2.2350530567128257</v>
          </cell>
          <cell r="G46">
            <v>2.2350535930122839</v>
          </cell>
          <cell r="H46">
            <v>2.2350542304907033</v>
          </cell>
          <cell r="I46">
            <v>2.2350553248965204</v>
          </cell>
          <cell r="J46">
            <v>2.2350572084131461</v>
          </cell>
          <cell r="K46">
            <v>2.235060151227263</v>
          </cell>
          <cell r="L46">
            <v>2.0214763463150058</v>
          </cell>
          <cell r="M46">
            <v>1.6448229971098101</v>
          </cell>
          <cell r="N46">
            <v>1.6448516014527601</v>
          </cell>
          <cell r="O46">
            <v>1.64485800909529</v>
          </cell>
          <cell r="P46">
            <v>1.64491806550886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5.21264598543974E-2</v>
          </cell>
          <cell r="F47">
            <v>0.16047515635150988</v>
          </cell>
          <cell r="G47">
            <v>0.16239705920647834</v>
          </cell>
          <cell r="H47">
            <v>0.16240181456297886</v>
          </cell>
          <cell r="I47">
            <v>0.16241727450673416</v>
          </cell>
          <cell r="J47">
            <v>0.16242691290728162</v>
          </cell>
          <cell r="K47">
            <v>0.16242694848894093</v>
          </cell>
          <cell r="L47">
            <v>0.1624453629090768</v>
          </cell>
          <cell r="M47">
            <v>0.16243050671579781</v>
          </cell>
          <cell r="N47">
            <v>0.16244195123635705</v>
          </cell>
          <cell r="O47">
            <v>0.16243969154666171</v>
          </cell>
          <cell r="P47">
            <v>0.16248035627406673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3.0972420290270128</v>
          </cell>
          <cell r="F48">
            <v>3.0972427730464993</v>
          </cell>
          <cell r="G48">
            <v>3.097246278135692</v>
          </cell>
          <cell r="H48">
            <v>3.207883515370491</v>
          </cell>
          <cell r="I48">
            <v>3.351726052129</v>
          </cell>
          <cell r="J48">
            <v>3.3517391672692201</v>
          </cell>
          <cell r="K48">
            <v>3.3517422920528612</v>
          </cell>
          <cell r="L48">
            <v>3.2861171052490299</v>
          </cell>
          <cell r="M48">
            <v>3.10702347006095</v>
          </cell>
          <cell r="N48">
            <v>3.1070258088377098</v>
          </cell>
          <cell r="O48">
            <v>3.0719535389833701</v>
          </cell>
          <cell r="P48">
            <v>2.9964005029007299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1.61967920618069E-6</v>
          </cell>
          <cell r="F49">
            <v>5.381409022602796E-5</v>
          </cell>
          <cell r="G49">
            <v>5.7664253326136505E-5</v>
          </cell>
          <cell r="H49">
            <v>5.8283463315621434E-5</v>
          </cell>
          <cell r="I49">
            <v>9.8761371467753948E-5</v>
          </cell>
          <cell r="J49">
            <v>9.1279275199600404E-5</v>
          </cell>
          <cell r="K49">
            <v>9.0013843911682337E-5</v>
          </cell>
          <cell r="L49">
            <v>1.378865131446365E-4</v>
          </cell>
          <cell r="M49">
            <v>1.095523154589867E-4</v>
          </cell>
          <cell r="N49">
            <v>1.6582617401164198E-4</v>
          </cell>
          <cell r="O49">
            <v>1.4439978434446047E-4</v>
          </cell>
          <cell r="P49">
            <v>2.9864714891360131E-4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9.9626660058552596E-4</v>
          </cell>
          <cell r="K50">
            <v>1.2645210225928863E-3</v>
          </cell>
          <cell r="L50">
            <v>2.1199541378267486E-3</v>
          </cell>
          <cell r="M50">
            <v>1.7930797294683921E-3</v>
          </cell>
          <cell r="N50">
            <v>2.336867591129345E-3</v>
          </cell>
          <cell r="O50">
            <v>2.3273211690552622E-3</v>
          </cell>
          <cell r="P50">
            <v>4.4937068753622481E-3</v>
          </cell>
        </row>
        <row r="51">
          <cell r="A51" t="str">
            <v>-</v>
          </cell>
          <cell r="B51" t="str">
            <v>VAR_cap</v>
          </cell>
          <cell r="C51" t="str">
            <v>SUP_ELCH2</v>
          </cell>
          <cell r="E51">
            <v>4.1829760208218401E-4</v>
          </cell>
          <cell r="F51">
            <v>4.2596575324965161E-4</v>
          </cell>
          <cell r="G51">
            <v>4.3972089790206157E-4</v>
          </cell>
          <cell r="H51">
            <v>9.3577639736947959E-4</v>
          </cell>
          <cell r="I51">
            <v>3.2402935261395646E-3</v>
          </cell>
          <cell r="J51">
            <v>4.4741345718246244E-3</v>
          </cell>
          <cell r="K51">
            <v>4.3030624096377706E-3</v>
          </cell>
          <cell r="L51">
            <v>1.8548866769645903E-2</v>
          </cell>
          <cell r="M51">
            <v>1.7063195141604485E-2</v>
          </cell>
          <cell r="N51">
            <v>5.1053431663158032E-2</v>
          </cell>
          <cell r="O51">
            <v>6.898383249966579E-2</v>
          </cell>
          <cell r="P51">
            <v>7.1173634982721237E-2</v>
          </cell>
        </row>
        <row r="52">
          <cell r="A52" t="str">
            <v>-</v>
          </cell>
          <cell r="B52" t="str">
            <v>VAR_cap</v>
          </cell>
          <cell r="C52" t="str">
            <v>CT_CWODBDS</v>
          </cell>
          <cell r="E52">
            <v>3.3104437142947966E-2</v>
          </cell>
          <cell r="F52">
            <v>3.3049073328078798E-2</v>
          </cell>
          <cell r="G52">
            <v>3.26761862031269E-2</v>
          </cell>
          <cell r="H52">
            <v>1.1406656849882041E-4</v>
          </cell>
          <cell r="I52">
            <v>7.9398918784121322E-5</v>
          </cell>
          <cell r="J52">
            <v>1.1239195076082595E-4</v>
          </cell>
          <cell r="K52">
            <v>1.393612228067612E-4</v>
          </cell>
          <cell r="L52">
            <v>1.4111224606722869E-3</v>
          </cell>
          <cell r="M52">
            <v>1.4361407609426483E-2</v>
          </cell>
          <cell r="N52">
            <v>2.3304533422995342E-2</v>
          </cell>
          <cell r="O52">
            <v>8.7349836552305118E-2</v>
          </cell>
          <cell r="P52">
            <v>0.1033809560757156</v>
          </cell>
        </row>
        <row r="53">
          <cell r="A53" t="str">
            <v>-</v>
          </cell>
          <cell r="B53" t="str">
            <v>VAR_cap</v>
          </cell>
          <cell r="C53" t="str">
            <v>CT_CWODPLT</v>
          </cell>
          <cell r="E53">
            <v>0.36424087850922571</v>
          </cell>
          <cell r="F53">
            <v>0.41476104005898101</v>
          </cell>
          <cell r="G53">
            <v>0.41476576429521889</v>
          </cell>
          <cell r="H53">
            <v>0.41579297636807183</v>
          </cell>
          <cell r="I53">
            <v>0.43530868986738075</v>
          </cell>
          <cell r="J53">
            <v>0.46447498849398317</v>
          </cell>
          <cell r="K53">
            <v>0.46410087503238578</v>
          </cell>
          <cell r="L53">
            <v>0.4709869542929877</v>
          </cell>
          <cell r="M53">
            <v>0.46955621761307575</v>
          </cell>
          <cell r="N53">
            <v>0.47052469634364191</v>
          </cell>
          <cell r="O53">
            <v>0.46482237438629764</v>
          </cell>
          <cell r="P53">
            <v>0.45766126554421022</v>
          </cell>
        </row>
        <row r="54">
          <cell r="A54" t="str">
            <v>-</v>
          </cell>
          <cell r="B54" t="str">
            <v>VAR_cap</v>
          </cell>
          <cell r="C54" t="str">
            <v>D-DH2</v>
          </cell>
          <cell r="H54">
            <v>7.8151469869648999E-5</v>
          </cell>
          <cell r="I54">
            <v>2.0478362683758601E-4</v>
          </cell>
          <cell r="J54">
            <v>6.9207101358657603E-4</v>
          </cell>
          <cell r="K54">
            <v>7.6177322286057102E-4</v>
          </cell>
          <cell r="L54">
            <v>1.09383648715408E-3</v>
          </cell>
          <cell r="M54">
            <v>1.1099112822305899E-3</v>
          </cell>
          <cell r="N54">
            <v>1.3566035140008599E-3</v>
          </cell>
          <cell r="O54">
            <v>1.3711872393536201E-3</v>
          </cell>
          <cell r="P54">
            <v>2.6352405779721802E-3</v>
          </cell>
        </row>
        <row r="55">
          <cell r="A55" t="str">
            <v>-</v>
          </cell>
          <cell r="B55" t="str">
            <v>VAR_cap</v>
          </cell>
          <cell r="C55" t="str">
            <v>CT_CWODETH</v>
          </cell>
          <cell r="E55">
            <v>7.1003130938162348E-3</v>
          </cell>
          <cell r="F55">
            <v>1.069893579677501E-4</v>
          </cell>
          <cell r="G55">
            <v>1.0582272394238975E-4</v>
          </cell>
          <cell r="H55">
            <v>6.5293237954230227E-5</v>
          </cell>
          <cell r="I55">
            <v>6.7972219657650053E-5</v>
          </cell>
          <cell r="J55">
            <v>5.0961088901319875E-5</v>
          </cell>
          <cell r="K55">
            <v>5.0303787809426415E-5</v>
          </cell>
          <cell r="L55">
            <v>9.8402624675832042E-5</v>
          </cell>
          <cell r="M55">
            <v>9.2870406261753009E-5</v>
          </cell>
          <cell r="N55">
            <v>1.5375423671253275E-4</v>
          </cell>
          <cell r="O55">
            <v>1.3739148714292398E-4</v>
          </cell>
          <cell r="P55">
            <v>2.8969404712406231E-4</v>
          </cell>
        </row>
        <row r="56">
          <cell r="A56" t="str">
            <v>-</v>
          </cell>
          <cell r="B56" t="str">
            <v>VAR_cap</v>
          </cell>
          <cell r="C56" t="str">
            <v>D-INGA</v>
          </cell>
          <cell r="E56">
            <v>1.9844847786308939</v>
          </cell>
          <cell r="F56">
            <v>1.9844857234595694</v>
          </cell>
          <cell r="G56">
            <v>1.9844870960585259</v>
          </cell>
          <cell r="H56">
            <v>1.9844888055089309</v>
          </cell>
          <cell r="I56">
            <v>1.9844915656183637</v>
          </cell>
          <cell r="J56">
            <v>1.9844954870515057</v>
          </cell>
          <cell r="K56">
            <v>1.9845027697019719</v>
          </cell>
          <cell r="L56">
            <v>1.0363137143924579</v>
          </cell>
          <cell r="M56">
            <v>0.73546731618005401</v>
          </cell>
          <cell r="N56">
            <v>0.62878139299859004</v>
          </cell>
          <cell r="O56">
            <v>0.62883567175214405</v>
          </cell>
          <cell r="P56">
            <v>0.62908697895611398</v>
          </cell>
        </row>
        <row r="57">
          <cell r="A57" t="str">
            <v>-</v>
          </cell>
          <cell r="B57" t="str">
            <v>VAR_cap</v>
          </cell>
          <cell r="C57" t="str">
            <v>SUP_H2DSL</v>
          </cell>
          <cell r="H57">
            <v>1.4044201671191799E-6</v>
          </cell>
          <cell r="I57">
            <v>2.8118861865870703E-6</v>
          </cell>
          <cell r="J57">
            <v>3.9018461869876007E-6</v>
          </cell>
          <cell r="K57">
            <v>4.9989535834206804E-6</v>
          </cell>
          <cell r="L57">
            <v>2.6296907528491996E-6</v>
          </cell>
          <cell r="M57">
            <v>7.8074798858224402E-6</v>
          </cell>
          <cell r="N57">
            <v>7.3669371162233983E-6</v>
          </cell>
          <cell r="O57">
            <v>7.8766716035389009E-6</v>
          </cell>
          <cell r="P57">
            <v>2.2241442801088869E-5</v>
          </cell>
        </row>
        <row r="58">
          <cell r="A58" t="str">
            <v>ELC35</v>
          </cell>
          <cell r="B58" t="str">
            <v>VAR_fout</v>
          </cell>
          <cell r="C58" t="str">
            <v>SUP_WSTBIO</v>
          </cell>
          <cell r="E58">
            <v>0.11258825007145007</v>
          </cell>
          <cell r="F58">
            <v>0.11559025452597148</v>
          </cell>
          <cell r="G58">
            <v>0.11140687701499509</v>
          </cell>
          <cell r="H58">
            <v>0.11520068213003162</v>
          </cell>
          <cell r="I58">
            <v>0.11495741773098067</v>
          </cell>
          <cell r="J58">
            <v>0.11171766426531678</v>
          </cell>
          <cell r="K58">
            <v>0.10850286974494625</v>
          </cell>
          <cell r="L58">
            <v>0.10528941177013755</v>
          </cell>
          <cell r="M58">
            <v>0.10528689757243795</v>
          </cell>
          <cell r="N58">
            <v>0.10528217593464227</v>
          </cell>
          <cell r="O58">
            <v>0.10528065249535581</v>
          </cell>
          <cell r="P58">
            <v>0.10525296629932002</v>
          </cell>
        </row>
        <row r="59">
          <cell r="A59" t="str">
            <v>ELC35</v>
          </cell>
          <cell r="B59" t="str">
            <v>VAR_fout</v>
          </cell>
          <cell r="C59" t="str">
            <v>ESOL-PV_A</v>
          </cell>
          <cell r="H59">
            <v>1.0667913902001527E-3</v>
          </cell>
          <cell r="I59">
            <v>3.9760761189789103E-3</v>
          </cell>
          <cell r="J59">
            <v>3.9974519958276139E-3</v>
          </cell>
          <cell r="K59">
            <v>4.0094275230216992E-3</v>
          </cell>
          <cell r="L59">
            <v>4.025422255119121E-3</v>
          </cell>
          <cell r="M59">
            <v>4.1465439680758104E-3</v>
          </cell>
          <cell r="N59">
            <v>4.4092226398585194E-3</v>
          </cell>
          <cell r="O59">
            <v>6.1267560088133196E-3</v>
          </cell>
          <cell r="P59">
            <v>1.47211760888899E-2</v>
          </cell>
        </row>
        <row r="60">
          <cell r="A60" t="str">
            <v>ELC35</v>
          </cell>
          <cell r="B60" t="str">
            <v>VAR_fout</v>
          </cell>
          <cell r="C60" t="str">
            <v>SUP_WODBIO</v>
          </cell>
          <cell r="F60">
            <v>5.2506965210769393E-6</v>
          </cell>
          <cell r="G60">
            <v>1.1735701605204527E-5</v>
          </cell>
          <cell r="H60">
            <v>2.5515733237148463E-5</v>
          </cell>
          <cell r="I60">
            <v>4.018546908205189E-5</v>
          </cell>
          <cell r="J60">
            <v>4.3588397652748718E-5</v>
          </cell>
          <cell r="K60">
            <v>4.5935575412803011E-5</v>
          </cell>
          <cell r="L60">
            <v>5.3835790265012509E-5</v>
          </cell>
          <cell r="M60">
            <v>5.4936165191143131E-5</v>
          </cell>
          <cell r="N60">
            <v>6.4967038778071306E-5</v>
          </cell>
          <cell r="O60">
            <v>6.9690171846941549E-5</v>
          </cell>
          <cell r="P60">
            <v>1.312543508145102E-4</v>
          </cell>
        </row>
        <row r="61">
          <cell r="A61" t="str">
            <v>ELC35</v>
          </cell>
          <cell r="B61" t="str">
            <v>VAR_fin</v>
          </cell>
          <cell r="C61" t="str">
            <v>D-CELC</v>
          </cell>
          <cell r="E61">
            <v>0.36112601595400745</v>
          </cell>
          <cell r="F61">
            <v>5.2504171988847777E-2</v>
          </cell>
          <cell r="G61">
            <v>5.3961333749270757E-2</v>
          </cell>
          <cell r="H61">
            <v>2.2940767962632079E-2</v>
          </cell>
          <cell r="I61">
            <v>6.3801811574977607E-2</v>
          </cell>
          <cell r="J61">
            <v>8.3120533553013243E-2</v>
          </cell>
          <cell r="K61">
            <v>7.9457423528625087E-2</v>
          </cell>
          <cell r="L61">
            <v>0.23262964216627247</v>
          </cell>
          <cell r="M61">
            <v>0.26252271789555065</v>
          </cell>
          <cell r="N61">
            <v>0.80421025219709075</v>
          </cell>
          <cell r="O61">
            <v>1.193461125314319</v>
          </cell>
          <cell r="P61">
            <v>1.2688543226530129</v>
          </cell>
        </row>
        <row r="62">
          <cell r="A62" t="str">
            <v>SCH2S</v>
          </cell>
          <cell r="B62" t="str">
            <v>VAR_fin</v>
          </cell>
          <cell r="C62" t="str">
            <v>SUP_NGAH2</v>
          </cell>
          <cell r="L62">
            <v>2.2182245562473672E-3</v>
          </cell>
          <cell r="M62">
            <v>2.2853479027922148E-3</v>
          </cell>
          <cell r="N62">
            <v>3.3851674868126949E-3</v>
          </cell>
          <cell r="O62">
            <v>3.4723399778539272E-3</v>
          </cell>
          <cell r="P62">
            <v>8.2725175136680838E-3</v>
          </cell>
        </row>
        <row r="63">
          <cell r="A63" t="str">
            <v>SCH2S</v>
          </cell>
          <cell r="B63" t="str">
            <v>VAR_fin</v>
          </cell>
          <cell r="C63" t="str">
            <v>SUP_WODH2</v>
          </cell>
          <cell r="L63">
            <v>1.3088369888848051E-2</v>
          </cell>
          <cell r="M63">
            <v>1.3054343313238197E-2</v>
          </cell>
          <cell r="N63">
            <v>1.7494272841479631E-2</v>
          </cell>
          <cell r="O63">
            <v>1.846225317722882E-2</v>
          </cell>
          <cell r="P63">
            <v>7.0420379549478093E-2</v>
          </cell>
        </row>
        <row r="64">
          <cell r="A64" t="str">
            <v>CWST</v>
          </cell>
          <cell r="B64" t="str">
            <v>VAR_fout</v>
          </cell>
          <cell r="C64" t="str">
            <v>D-CWST</v>
          </cell>
          <cell r="E64">
            <v>9.6793726989998028</v>
          </cell>
          <cell r="F64">
            <v>9.9374593105328035</v>
          </cell>
          <cell r="G64">
            <v>9.5778083696605787</v>
          </cell>
          <cell r="H64">
            <v>9.9039672151218596</v>
          </cell>
          <cell r="I64">
            <v>9.8830534272148771</v>
          </cell>
          <cell r="J64">
            <v>9.6067088618488476</v>
          </cell>
          <cell r="K64">
            <v>9.3303585780039153</v>
          </cell>
          <cell r="L64">
            <v>9.0540097082257525</v>
          </cell>
          <cell r="M64">
            <v>9.0540174711487058</v>
          </cell>
          <cell r="N64">
            <v>9.0540238098752646</v>
          </cell>
          <cell r="O64">
            <v>9.0540440856098279</v>
          </cell>
          <cell r="P64">
            <v>9.0541156020236535</v>
          </cell>
        </row>
        <row r="65">
          <cell r="A65" t="str">
            <v>CWST</v>
          </cell>
          <cell r="B65" t="str">
            <v>VAR_fin</v>
          </cell>
          <cell r="C65" t="str">
            <v>SUP_WSTHTGBIO</v>
          </cell>
          <cell r="J65">
            <v>2.2072871218148317E-3</v>
          </cell>
          <cell r="K65">
            <v>2.2334050389724983E-3</v>
          </cell>
          <cell r="L65">
            <v>2.128564901653248E-3</v>
          </cell>
          <cell r="M65">
            <v>2.3810270519570137E-3</v>
          </cell>
          <cell r="N65">
            <v>2.7647416655863584E-3</v>
          </cell>
          <cell r="O65">
            <v>2.9159896519627493E-3</v>
          </cell>
          <cell r="P65">
            <v>5.3677278906827646E-3</v>
          </cell>
        </row>
        <row r="66">
          <cell r="A66" t="str">
            <v>CWST</v>
          </cell>
          <cell r="B66" t="str">
            <v>VAR_fin</v>
          </cell>
          <cell r="C66" t="str">
            <v>SUP_WSTBIO</v>
          </cell>
          <cell r="E66">
            <v>9.6793726989998028</v>
          </cell>
          <cell r="F66">
            <v>9.9374593105328035</v>
          </cell>
          <cell r="G66">
            <v>9.5778083696605787</v>
          </cell>
          <cell r="H66">
            <v>9.9039672151218596</v>
          </cell>
          <cell r="I66">
            <v>9.8830534272148771</v>
          </cell>
          <cell r="J66">
            <v>9.6045271935525154</v>
          </cell>
          <cell r="K66">
            <v>9.328146716072661</v>
          </cell>
          <cell r="L66">
            <v>9.0518811433241027</v>
          </cell>
          <cell r="M66">
            <v>9.0516649941561607</v>
          </cell>
          <cell r="N66">
            <v>9.0512590682096725</v>
          </cell>
          <cell r="O66">
            <v>9.0511280959578695</v>
          </cell>
          <cell r="P66">
            <v>9.0487478741329603</v>
          </cell>
        </row>
        <row r="67">
          <cell r="A67" t="str">
            <v>NGA</v>
          </cell>
          <cell r="B67" t="str">
            <v>VAR_fout</v>
          </cell>
          <cell r="C67" t="str">
            <v>D-LNGA</v>
          </cell>
          <cell r="H67">
            <v>1.7403776439998077E-3</v>
          </cell>
          <cell r="I67">
            <v>3.0200937032183795E-3</v>
          </cell>
          <cell r="J67">
            <v>2.8527155628543495E-3</v>
          </cell>
          <cell r="K67">
            <v>2.9552051051057317E-3</v>
          </cell>
          <cell r="L67">
            <v>6.4638377822971655E-3</v>
          </cell>
          <cell r="M67">
            <v>3.275261802460508E-3</v>
          </cell>
          <cell r="N67">
            <v>6.4850321436591635E-3</v>
          </cell>
          <cell r="O67">
            <v>4.89689983098969E-3</v>
          </cell>
          <cell r="P67">
            <v>1.0790423462471615E-2</v>
          </cell>
        </row>
        <row r="68">
          <cell r="A68" t="str">
            <v>NGA</v>
          </cell>
          <cell r="B68" t="str">
            <v>VAR_fin</v>
          </cell>
          <cell r="C68" t="str">
            <v>D-ENGA</v>
          </cell>
          <cell r="E68">
            <v>5.5293359480362181</v>
          </cell>
          <cell r="F68">
            <v>2.3998232753588491</v>
          </cell>
          <cell r="G68">
            <v>2.0670979631931417</v>
          </cell>
          <cell r="H68">
            <v>2.7892737789178086</v>
          </cell>
          <cell r="I68">
            <v>2.7371682222084157</v>
          </cell>
          <cell r="J68">
            <v>6.166727719075582</v>
          </cell>
          <cell r="K68">
            <v>11.301940536390282</v>
          </cell>
          <cell r="L68">
            <v>15.720559691606026</v>
          </cell>
          <cell r="M68">
            <v>19.239677776293259</v>
          </cell>
          <cell r="N68">
            <v>20.853807428208047</v>
          </cell>
          <cell r="O68">
            <v>19.722952531887184</v>
          </cell>
          <cell r="P68">
            <v>18.310862995354672</v>
          </cell>
        </row>
        <row r="69">
          <cell r="A69" t="str">
            <v>NGA</v>
          </cell>
          <cell r="B69" t="str">
            <v>VAR_fin</v>
          </cell>
          <cell r="C69" t="str">
            <v>D-TNGA</v>
          </cell>
          <cell r="E69">
            <v>0.25911441149043568</v>
          </cell>
          <cell r="F69">
            <v>0.11879496636817513</v>
          </cell>
          <cell r="G69">
            <v>0.19856132111045383</v>
          </cell>
          <cell r="H69">
            <v>5.0613867173001509E-3</v>
          </cell>
          <cell r="I69">
            <v>4.3847935492124269E-3</v>
          </cell>
          <cell r="J69">
            <v>6.2806243649159675E-3</v>
          </cell>
          <cell r="K69">
            <v>5.9819192284100891E-3</v>
          </cell>
          <cell r="L69">
            <v>5.3876884771987404E-3</v>
          </cell>
          <cell r="M69">
            <v>5.3754245877317385E-3</v>
          </cell>
          <cell r="N69">
            <v>5.1086897272779441E-3</v>
          </cell>
          <cell r="O69">
            <v>5.2202129118276569E-3</v>
          </cell>
          <cell r="P69">
            <v>4.7631759027508555E-3</v>
          </cell>
        </row>
        <row r="70">
          <cell r="A70" t="str">
            <v>NGA</v>
          </cell>
          <cell r="B70" t="str">
            <v>VAR_fin</v>
          </cell>
          <cell r="C70" t="str">
            <v>D-SNGA</v>
          </cell>
          <cell r="E70">
            <v>27.017865215865491</v>
          </cell>
          <cell r="F70">
            <v>25.37452673723525</v>
          </cell>
          <cell r="G70">
            <v>27.053575879499931</v>
          </cell>
          <cell r="H70">
            <v>32.859639917125364</v>
          </cell>
          <cell r="I70">
            <v>38.099020273952284</v>
          </cell>
          <cell r="J70">
            <v>38.448390931541049</v>
          </cell>
          <cell r="K70">
            <v>36.546545971596359</v>
          </cell>
          <cell r="L70">
            <v>31.661175837685111</v>
          </cell>
          <cell r="M70">
            <v>30.312123390574264</v>
          </cell>
          <cell r="N70">
            <v>29.914107851219448</v>
          </cell>
          <cell r="O70">
            <v>29.664929394942064</v>
          </cell>
          <cell r="P70">
            <v>28.648615092168118</v>
          </cell>
        </row>
        <row r="71">
          <cell r="A71" t="str">
            <v>NGA</v>
          </cell>
          <cell r="B71" t="str">
            <v>VAR_fin</v>
          </cell>
          <cell r="C71" t="str">
            <v>D-RNGA</v>
          </cell>
          <cell r="E71">
            <v>47.063911581463977</v>
          </cell>
          <cell r="F71">
            <v>48.434454494113126</v>
          </cell>
          <cell r="G71">
            <v>51.736358982585202</v>
          </cell>
          <cell r="H71">
            <v>55.000215823059449</v>
          </cell>
          <cell r="I71">
            <v>57.403545722116952</v>
          </cell>
          <cell r="J71">
            <v>56.67369070323894</v>
          </cell>
          <cell r="K71">
            <v>55.516640305616846</v>
          </cell>
          <cell r="L71">
            <v>55.858394850810811</v>
          </cell>
          <cell r="M71">
            <v>53.41315084362747</v>
          </cell>
          <cell r="N71">
            <v>50.565084444714813</v>
          </cell>
          <cell r="O71">
            <v>51.833808536922199</v>
          </cell>
          <cell r="P71">
            <v>44.207553670039722</v>
          </cell>
        </row>
        <row r="72">
          <cell r="A72" t="str">
            <v>NGA</v>
          </cell>
          <cell r="B72" t="str">
            <v>VAR_fin</v>
          </cell>
          <cell r="C72" t="str">
            <v>D-INGA</v>
          </cell>
          <cell r="E72">
            <v>37.27775394674704</v>
          </cell>
          <cell r="F72">
            <v>30.392270361348483</v>
          </cell>
          <cell r="G72">
            <v>31.424689436889743</v>
          </cell>
          <cell r="H72">
            <v>28.750999154279263</v>
          </cell>
          <cell r="I72">
            <v>25.031678309037012</v>
          </cell>
          <cell r="J72">
            <v>22.067801828771248</v>
          </cell>
          <cell r="K72">
            <v>20.370983646153991</v>
          </cell>
          <cell r="L72">
            <v>18.471239411744396</v>
          </cell>
          <cell r="M72">
            <v>15.026525596768193</v>
          </cell>
          <cell r="N72">
            <v>12.344730162382088</v>
          </cell>
          <cell r="O72">
            <v>11.609274385792338</v>
          </cell>
          <cell r="P72">
            <v>10.068493538875529</v>
          </cell>
        </row>
        <row r="73">
          <cell r="A73" t="str">
            <v>CO2</v>
          </cell>
          <cell r="B73" t="str">
            <v>VAR_fout</v>
          </cell>
          <cell r="C73" t="str">
            <v>D-ENGA</v>
          </cell>
          <cell r="E73">
            <v>311.85454746924302</v>
          </cell>
          <cell r="F73">
            <v>135.35003273023901</v>
          </cell>
          <cell r="G73">
            <v>116.584325124093</v>
          </cell>
          <cell r="H73">
            <v>157.315041130964</v>
          </cell>
          <cell r="I73">
            <v>154.376287732555</v>
          </cell>
          <cell r="J73">
            <v>347.80344335586301</v>
          </cell>
          <cell r="K73">
            <v>637.42944625241296</v>
          </cell>
          <cell r="L73">
            <v>886.63956660658096</v>
          </cell>
          <cell r="M73">
            <v>1085.1178265829401</v>
          </cell>
          <cell r="N73">
            <v>1176.1547389509301</v>
          </cell>
          <cell r="O73">
            <v>1112.37452279844</v>
          </cell>
          <cell r="P73">
            <v>1032.732672938</v>
          </cell>
        </row>
        <row r="74">
          <cell r="A74" t="str">
            <v>CO2</v>
          </cell>
          <cell r="B74" t="str">
            <v>VAR_fout</v>
          </cell>
          <cell r="C74" t="str">
            <v>D-ILFO</v>
          </cell>
          <cell r="E74">
            <v>689.75286118284498</v>
          </cell>
          <cell r="F74">
            <v>659.57503360960504</v>
          </cell>
          <cell r="G74">
            <v>600.79461533888104</v>
          </cell>
          <cell r="H74">
            <v>534.85180475052005</v>
          </cell>
          <cell r="I74">
            <v>418.29552441848398</v>
          </cell>
          <cell r="J74">
            <v>258.95509545787502</v>
          </cell>
          <cell r="K74">
            <v>141.92569119081099</v>
          </cell>
          <cell r="L74">
            <v>26.579547156338201</v>
          </cell>
          <cell r="M74">
            <v>27.581710433773701</v>
          </cell>
          <cell r="N74">
            <v>27.5176696872417</v>
          </cell>
          <cell r="O74">
            <v>26.8814218014173</v>
          </cell>
          <cell r="P74">
            <v>27.037210459644101</v>
          </cell>
        </row>
        <row r="75">
          <cell r="A75" t="str">
            <v>CO2</v>
          </cell>
          <cell r="B75" t="str">
            <v>VAR_fout</v>
          </cell>
          <cell r="C75" t="str">
            <v>D-TNGA</v>
          </cell>
          <cell r="E75">
            <v>14.614052808060601</v>
          </cell>
          <cell r="F75">
            <v>6.7000361031650701</v>
          </cell>
          <cell r="G75">
            <v>11.1988585106296</v>
          </cell>
          <cell r="H75">
            <v>0.28546221085572898</v>
          </cell>
          <cell r="I75">
            <v>0.247302356175581</v>
          </cell>
          <cell r="J75">
            <v>0.35422721418126002</v>
          </cell>
          <cell r="K75">
            <v>0.33738024448232901</v>
          </cell>
          <cell r="L75">
            <v>0.30386563011400902</v>
          </cell>
          <cell r="M75">
            <v>0.30317394674807002</v>
          </cell>
          <cell r="N75">
            <v>0.28813010061847599</v>
          </cell>
          <cell r="O75">
            <v>0.29442000822707998</v>
          </cell>
          <cell r="P75">
            <v>0.26864312091514803</v>
          </cell>
        </row>
        <row r="76">
          <cell r="A76" t="str">
            <v>CO2</v>
          </cell>
          <cell r="B76" t="str">
            <v>VAR_fout</v>
          </cell>
          <cell r="C76" t="str">
            <v>D-SNGA</v>
          </cell>
          <cell r="E76">
            <v>1523.80759817481</v>
          </cell>
          <cell r="F76">
            <v>1431.12330798007</v>
          </cell>
          <cell r="G76">
            <v>1525.8216796038</v>
          </cell>
          <cell r="H76">
            <v>1853.28369132587</v>
          </cell>
          <cell r="I76">
            <v>2148.7847434509099</v>
          </cell>
          <cell r="J76">
            <v>2168.48924853892</v>
          </cell>
          <cell r="K76">
            <v>2061.2251927980301</v>
          </cell>
          <cell r="L76">
            <v>1785.6903172454399</v>
          </cell>
          <cell r="M76">
            <v>1709.6037592283899</v>
          </cell>
          <cell r="N76">
            <v>1687.1556828087801</v>
          </cell>
          <cell r="O76">
            <v>1673.1020178747301</v>
          </cell>
          <cell r="P76">
            <v>1615.7818911982799</v>
          </cell>
        </row>
        <row r="77">
          <cell r="A77" t="str">
            <v>CO2</v>
          </cell>
          <cell r="B77" t="str">
            <v>VAR_fout</v>
          </cell>
          <cell r="C77" t="str">
            <v>D-RNGA</v>
          </cell>
          <cell r="E77">
            <v>2654.4046131945702</v>
          </cell>
          <cell r="F77">
            <v>2731.7032334679802</v>
          </cell>
          <cell r="G77">
            <v>2917.93064661781</v>
          </cell>
          <cell r="H77">
            <v>3102.0121724205501</v>
          </cell>
          <cell r="I77">
            <v>3237.55997872739</v>
          </cell>
          <cell r="J77">
            <v>3196.39615566268</v>
          </cell>
          <cell r="K77">
            <v>3131.13851323679</v>
          </cell>
          <cell r="L77">
            <v>3150.4134695857301</v>
          </cell>
          <cell r="M77">
            <v>3012.5017075805899</v>
          </cell>
          <cell r="N77">
            <v>2851.87076268192</v>
          </cell>
          <cell r="O77">
            <v>2923.4268014824102</v>
          </cell>
          <cell r="P77">
            <v>2493.3060269902398</v>
          </cell>
        </row>
        <row r="78">
          <cell r="A78" t="str">
            <v>CO2</v>
          </cell>
          <cell r="B78" t="str">
            <v>VAR_fout</v>
          </cell>
          <cell r="C78" t="str">
            <v>D-SLFO</v>
          </cell>
          <cell r="E78">
            <v>2267.7887429561702</v>
          </cell>
          <cell r="F78">
            <v>2010.17829444572</v>
          </cell>
          <cell r="G78">
            <v>1895.0311517022999</v>
          </cell>
          <cell r="H78">
            <v>1588.8669692773001</v>
          </cell>
          <cell r="I78">
            <v>1269.66499624529</v>
          </cell>
          <cell r="J78">
            <v>1044.2115564384501</v>
          </cell>
          <cell r="K78">
            <v>967.74425097528604</v>
          </cell>
          <cell r="L78">
            <v>998.27372800160799</v>
          </cell>
          <cell r="M78">
            <v>680.19587985977796</v>
          </cell>
          <cell r="N78">
            <v>557.724467578602</v>
          </cell>
          <cell r="O78">
            <v>324.26272808844402</v>
          </cell>
          <cell r="P78">
            <v>168.966680167655</v>
          </cell>
        </row>
        <row r="79">
          <cell r="A79" t="str">
            <v>CO2</v>
          </cell>
          <cell r="B79" t="str">
            <v>VAR_fout</v>
          </cell>
          <cell r="C79" t="str">
            <v>D-RLFO</v>
          </cell>
          <cell r="E79">
            <v>4514.4839734865</v>
          </cell>
          <cell r="F79">
            <v>3846.5250678593602</v>
          </cell>
          <cell r="G79">
            <v>3352.8460019223198</v>
          </cell>
          <cell r="H79">
            <v>3432.7388042744401</v>
          </cell>
          <cell r="I79">
            <v>2756.0376973145899</v>
          </cell>
          <cell r="J79">
            <v>2517.7332787267501</v>
          </cell>
          <cell r="K79">
            <v>2433.3028817688701</v>
          </cell>
          <cell r="L79">
            <v>2086.46307527209</v>
          </cell>
          <cell r="M79">
            <v>1936.6194173982301</v>
          </cell>
          <cell r="N79">
            <v>1648.7364724014899</v>
          </cell>
          <cell r="O79">
            <v>1227.4767083138499</v>
          </cell>
          <cell r="P79">
            <v>464.85840254022497</v>
          </cell>
        </row>
        <row r="80">
          <cell r="A80" t="str">
            <v>CO2</v>
          </cell>
          <cell r="B80" t="str">
            <v>VAR_fout</v>
          </cell>
          <cell r="C80" t="str">
            <v>D-TGSL</v>
          </cell>
          <cell r="E80">
            <v>5893.1030413840599</v>
          </cell>
          <cell r="F80">
            <v>5605.5131445510597</v>
          </cell>
          <cell r="G80">
            <v>5899.7778579141705</v>
          </cell>
          <cell r="H80">
            <v>4307.3036865146396</v>
          </cell>
          <cell r="I80">
            <v>3313.2626421785399</v>
          </cell>
          <cell r="J80">
            <v>2850.4102379041801</v>
          </cell>
          <cell r="K80">
            <v>2451.4629682140098</v>
          </cell>
          <cell r="L80">
            <v>2120.4899500583301</v>
          </cell>
          <cell r="M80">
            <v>1928.7535221968301</v>
          </cell>
          <cell r="N80">
            <v>1752.8017369726001</v>
          </cell>
          <cell r="O80">
            <v>1617.5712077375399</v>
          </cell>
          <cell r="P80">
            <v>1548.3721104808601</v>
          </cell>
        </row>
        <row r="81">
          <cell r="A81" t="str">
            <v>CO2</v>
          </cell>
          <cell r="B81" t="str">
            <v>VAR_fout</v>
          </cell>
          <cell r="C81" t="str">
            <v>D-INGA</v>
          </cell>
          <cell r="E81">
            <v>2102.4653225965299</v>
          </cell>
          <cell r="F81">
            <v>1714.12404838005</v>
          </cell>
          <cell r="G81">
            <v>1772.35248424058</v>
          </cell>
          <cell r="H81">
            <v>1621.55635230135</v>
          </cell>
          <cell r="I81">
            <v>1411.78665662969</v>
          </cell>
          <cell r="J81">
            <v>1244.6240231427</v>
          </cell>
          <cell r="K81">
            <v>1148.9234776430801</v>
          </cell>
          <cell r="L81">
            <v>1041.7779028223799</v>
          </cell>
          <cell r="M81">
            <v>847.49604365772598</v>
          </cell>
          <cell r="N81">
            <v>696.24278115835</v>
          </cell>
          <cell r="O81">
            <v>654.76307535868796</v>
          </cell>
          <cell r="P81">
            <v>567.86303559257999</v>
          </cell>
        </row>
        <row r="82">
          <cell r="A82" t="str">
            <v>ENGA</v>
          </cell>
          <cell r="B82" t="str">
            <v>VAR_fout</v>
          </cell>
          <cell r="C82" t="str">
            <v>D-ENGA</v>
          </cell>
          <cell r="E82">
            <v>5.7282699696217794</v>
          </cell>
          <cell r="F82">
            <v>2.3924446068513436</v>
          </cell>
          <cell r="G82">
            <v>2.4653612983156874</v>
          </cell>
          <cell r="H82">
            <v>3.2242147659795148</v>
          </cell>
          <cell r="I82">
            <v>3.1722915281008932</v>
          </cell>
          <cell r="J82">
            <v>6.5909422986275361</v>
          </cell>
          <cell r="K82">
            <v>11.709811474972781</v>
          </cell>
          <cell r="L82">
            <v>16.114342189866239</v>
          </cell>
          <cell r="M82">
            <v>19.622256445314111</v>
          </cell>
          <cell r="N82">
            <v>21.231132646314645</v>
          </cell>
          <cell r="O82">
            <v>20.103903505082815</v>
          </cell>
          <cell r="P82">
            <v>18.696426241116335</v>
          </cell>
        </row>
        <row r="83">
          <cell r="A83" t="str">
            <v>ILFO</v>
          </cell>
          <cell r="B83" t="str">
            <v>VAR_fout</v>
          </cell>
          <cell r="C83" t="str">
            <v>D-ILFO</v>
          </cell>
          <cell r="E83">
            <v>9.2026212288503597</v>
          </cell>
          <cell r="F83">
            <v>8.7999913416907276</v>
          </cell>
          <cell r="G83">
            <v>8.0160086117328966</v>
          </cell>
          <cell r="H83">
            <v>7.1372570049976876</v>
          </cell>
          <cell r="I83">
            <v>5.5822717513022049</v>
          </cell>
          <cell r="J83">
            <v>3.4563691640611349</v>
          </cell>
          <cell r="K83">
            <v>1.8949800660493406</v>
          </cell>
          <cell r="L83">
            <v>0.35605551067496122</v>
          </cell>
          <cell r="M83">
            <v>0.36942900546617302</v>
          </cell>
          <cell r="N83">
            <v>0.36867876779021536</v>
          </cell>
          <cell r="O83">
            <v>0.36022366097808933</v>
          </cell>
          <cell r="P83">
            <v>0.36441179104446536</v>
          </cell>
        </row>
        <row r="84">
          <cell r="A84" t="str">
            <v>CHEAT</v>
          </cell>
          <cell r="B84" t="str">
            <v>VAR_fout</v>
          </cell>
          <cell r="C84" t="str">
            <v>D-CHEAT</v>
          </cell>
          <cell r="J84">
            <v>2.6789802822018054E-3</v>
          </cell>
          <cell r="K84">
            <v>3.0169905392612743E-3</v>
          </cell>
          <cell r="L84">
            <v>3.421229679275497E-3</v>
          </cell>
          <cell r="M84">
            <v>2.9998743969947973E-3</v>
          </cell>
          <cell r="N84">
            <v>3.4624047831303463E-3</v>
          </cell>
          <cell r="O84">
            <v>3.4163077571551818E-3</v>
          </cell>
          <cell r="P84">
            <v>6.6576418250141566E-3</v>
          </cell>
        </row>
        <row r="85">
          <cell r="A85" t="str">
            <v>CHEAT</v>
          </cell>
          <cell r="B85" t="str">
            <v>VAR_fin</v>
          </cell>
          <cell r="C85" t="str">
            <v>SUP_ELCH2_SOEC</v>
          </cell>
          <cell r="J85">
            <v>2.6789802822018054E-3</v>
          </cell>
          <cell r="K85">
            <v>3.0169905392612743E-3</v>
          </cell>
          <cell r="L85">
            <v>3.421229679275497E-3</v>
          </cell>
          <cell r="M85">
            <v>2.9998743969947973E-3</v>
          </cell>
          <cell r="N85">
            <v>3.4624047831303463E-3</v>
          </cell>
          <cell r="O85">
            <v>3.4163077571551818E-3</v>
          </cell>
          <cell r="P85">
            <v>6.6576418250141566E-3</v>
          </cell>
        </row>
        <row r="86">
          <cell r="A86" t="str">
            <v>EH2</v>
          </cell>
          <cell r="B86" t="str">
            <v>VAR_fout</v>
          </cell>
          <cell r="C86" t="str">
            <v>D-ENGA</v>
          </cell>
          <cell r="J86">
            <v>4.6690308227567761E-3</v>
          </cell>
          <cell r="K86">
            <v>5.1761620883229208E-3</v>
          </cell>
          <cell r="L86">
            <v>1.2198942889054213E-2</v>
          </cell>
          <cell r="M86">
            <v>1.1889609377390555E-2</v>
          </cell>
          <cell r="N86">
            <v>5.370827946978058E-2</v>
          </cell>
          <cell r="O86">
            <v>5.143501288649717E-2</v>
          </cell>
          <cell r="P86">
            <v>5.1395717093872431E-2</v>
          </cell>
        </row>
        <row r="87">
          <cell r="A87" t="str">
            <v>TDSL</v>
          </cell>
          <cell r="B87" t="str">
            <v>VAR_fout</v>
          </cell>
          <cell r="C87" t="str">
            <v>D-TBDS1</v>
          </cell>
          <cell r="E87">
            <v>2.9734752197825123</v>
          </cell>
          <cell r="F87">
            <v>2.9709662261807583</v>
          </cell>
          <cell r="G87">
            <v>4.4740253539091572</v>
          </cell>
          <cell r="H87">
            <v>2.3923340960446424</v>
          </cell>
          <cell r="I87">
            <v>1.7830969734886499</v>
          </cell>
          <cell r="J87">
            <v>1.8141916256646498</v>
          </cell>
          <cell r="K87">
            <v>1.7211323244012351</v>
          </cell>
          <cell r="L87">
            <v>1.6617387816075324</v>
          </cell>
          <cell r="M87">
            <v>1.6549203107806634</v>
          </cell>
          <cell r="N87">
            <v>1.6258211088917254</v>
          </cell>
          <cell r="O87">
            <v>1.7693589021636349</v>
          </cell>
          <cell r="P87">
            <v>1.9010744637634025</v>
          </cell>
        </row>
        <row r="88">
          <cell r="A88" t="str">
            <v>CNGA</v>
          </cell>
          <cell r="B88" t="str">
            <v>VAR_fout</v>
          </cell>
          <cell r="C88" t="str">
            <v>D-CNGA</v>
          </cell>
          <cell r="L88">
            <v>2.918716521378113E-3</v>
          </cell>
          <cell r="M88">
            <v>3.0070367142002838E-3</v>
          </cell>
          <cell r="N88">
            <v>4.4541677458061722E-3</v>
          </cell>
          <cell r="O88">
            <v>4.5688683919130569E-3</v>
          </cell>
          <cell r="P88">
            <v>1.0884891465352731E-2</v>
          </cell>
        </row>
        <row r="89">
          <cell r="A89" t="str">
            <v>CNGA</v>
          </cell>
          <cell r="B89" t="str">
            <v>VAR_fin</v>
          </cell>
          <cell r="C89" t="str">
            <v>SUP_NGAH2</v>
          </cell>
          <cell r="L89">
            <v>2.918716521378113E-3</v>
          </cell>
          <cell r="M89">
            <v>3.0070367142002838E-3</v>
          </cell>
          <cell r="N89">
            <v>4.4541677458061722E-3</v>
          </cell>
          <cell r="O89">
            <v>4.5688683919130569E-3</v>
          </cell>
          <cell r="P89">
            <v>1.0884891465352731E-2</v>
          </cell>
        </row>
        <row r="90">
          <cell r="A90" t="str">
            <v>LBIO</v>
          </cell>
          <cell r="B90" t="str">
            <v>VAR_fin</v>
          </cell>
          <cell r="C90" t="str">
            <v>D-LBIO</v>
          </cell>
          <cell r="H90">
            <v>3.0026516170915318E-3</v>
          </cell>
          <cell r="I90">
            <v>5.2089466260190398E-2</v>
          </cell>
          <cell r="J90">
            <v>3.1828752853894554E-2</v>
          </cell>
          <cell r="K90">
            <v>6.0203974971233263E-3</v>
          </cell>
          <cell r="L90">
            <v>1.255010150465982E-2</v>
          </cell>
          <cell r="M90">
            <v>4.0926232527561078E-3</v>
          </cell>
          <cell r="N90">
            <v>7.1774332502180143E-3</v>
          </cell>
          <cell r="O90">
            <v>5.7169706821597445E-3</v>
          </cell>
          <cell r="P90">
            <v>1.1790759694985697E-2</v>
          </cell>
        </row>
        <row r="91">
          <cell r="A91" t="str">
            <v>H2_E</v>
          </cell>
          <cell r="B91" t="str">
            <v>VAR_fout</v>
          </cell>
          <cell r="C91" t="str">
            <v>SUP_ELCH2_D</v>
          </cell>
          <cell r="H91">
            <v>3.149425509090188E-5</v>
          </cell>
          <cell r="I91">
            <v>6.9411426180955853E-4</v>
          </cell>
          <cell r="J91">
            <v>2.2859015032441958E-3</v>
          </cell>
          <cell r="K91">
            <v>2.8555557529509382E-3</v>
          </cell>
          <cell r="L91">
            <v>2.9547394217902716E-3</v>
          </cell>
          <cell r="M91">
            <v>2.9566485522740395E-3</v>
          </cell>
          <cell r="N91">
            <v>2.9677036471061811E-3</v>
          </cell>
          <cell r="O91">
            <v>2.2745837816721863E-3</v>
          </cell>
          <cell r="P91">
            <v>4.2136210185482166E-3</v>
          </cell>
        </row>
        <row r="92">
          <cell r="A92" t="str">
            <v>H2_E</v>
          </cell>
          <cell r="B92" t="str">
            <v>VAR_fin</v>
          </cell>
          <cell r="C92" t="str">
            <v>D-DH2</v>
          </cell>
          <cell r="H92">
            <v>3.1494255090901886E-5</v>
          </cell>
          <cell r="I92">
            <v>6.9411426180955853E-4</v>
          </cell>
          <cell r="J92">
            <v>2.2859015032441958E-3</v>
          </cell>
          <cell r="K92">
            <v>2.8555557529509382E-3</v>
          </cell>
          <cell r="L92">
            <v>2.9547394217902716E-3</v>
          </cell>
          <cell r="M92">
            <v>2.9566485522740395E-3</v>
          </cell>
          <cell r="N92">
            <v>2.9677036471061811E-3</v>
          </cell>
          <cell r="O92">
            <v>2.2745837816721863E-3</v>
          </cell>
          <cell r="P92">
            <v>4.2136210185482166E-3</v>
          </cell>
        </row>
        <row r="93">
          <cell r="A93" t="str">
            <v>BNGA</v>
          </cell>
          <cell r="B93" t="str">
            <v>VAR_fout</v>
          </cell>
          <cell r="C93" t="str">
            <v>SUP_BIONGA</v>
          </cell>
          <cell r="E93">
            <v>1.1764724484126712</v>
          </cell>
          <cell r="F93">
            <v>3.2248371515607577</v>
          </cell>
          <cell r="G93">
            <v>3.1726131230225958</v>
          </cell>
          <cell r="H93">
            <v>3.1724637585172464</v>
          </cell>
          <cell r="I93">
            <v>3.172466388375343</v>
          </cell>
          <cell r="J93">
            <v>3.1703708544070461</v>
          </cell>
          <cell r="K93">
            <v>3.170397522483352</v>
          </cell>
          <cell r="L93">
            <v>3.1737022833877813</v>
          </cell>
          <cell r="M93">
            <v>3.1735591404032353</v>
          </cell>
          <cell r="N93">
            <v>3.1754288764830783</v>
          </cell>
          <cell r="O93">
            <v>3.1754785756393868</v>
          </cell>
          <cell r="P93">
            <v>3.1842434384707281</v>
          </cell>
        </row>
        <row r="94">
          <cell r="A94" t="str">
            <v>BNGA</v>
          </cell>
          <cell r="B94" t="str">
            <v>VAR_fin</v>
          </cell>
          <cell r="C94" t="str">
            <v>D-ENGA</v>
          </cell>
          <cell r="E94">
            <v>0.21723366503622279</v>
          </cell>
          <cell r="F94">
            <v>2.4804177683368457E-4</v>
          </cell>
          <cell r="G94">
            <v>0.40605228703295354</v>
          </cell>
          <cell r="H94">
            <v>0.44526455520184316</v>
          </cell>
          <cell r="I94">
            <v>0.44527142111850476</v>
          </cell>
          <cell r="J94">
            <v>0.4452889235133991</v>
          </cell>
          <cell r="K94">
            <v>0.4452967057889694</v>
          </cell>
          <cell r="L94">
            <v>0.44530956217385054</v>
          </cell>
          <cell r="M94">
            <v>0.44531605243134625</v>
          </cell>
          <cell r="N94">
            <v>0.44532048560395299</v>
          </cell>
          <cell r="O94">
            <v>0.44533996386980818</v>
          </cell>
          <cell r="P94">
            <v>0.44548928636105267</v>
          </cell>
        </row>
        <row r="95">
          <cell r="A95" t="str">
            <v>BNGA</v>
          </cell>
          <cell r="B95" t="str">
            <v>VAR_fin</v>
          </cell>
          <cell r="C95" t="str">
            <v>D-CNGA</v>
          </cell>
          <cell r="L95">
            <v>2.9280407103493083E-3</v>
          </cell>
          <cell r="M95">
            <v>3.0166430525894895E-3</v>
          </cell>
          <cell r="N95">
            <v>4.468397117335445E-3</v>
          </cell>
          <cell r="O95">
            <v>4.583464188373145E-3</v>
          </cell>
          <cell r="P95">
            <v>1.0919664552841895E-2</v>
          </cell>
        </row>
        <row r="96">
          <cell r="A96" t="str">
            <v>BNGA</v>
          </cell>
          <cell r="B96" t="str">
            <v>VAR_fin</v>
          </cell>
          <cell r="C96" t="str">
            <v>D-TNGA</v>
          </cell>
          <cell r="E96">
            <v>2.1441260802899535E-2</v>
          </cell>
          <cell r="F96">
            <v>1.665285973357648E-2</v>
          </cell>
          <cell r="G96">
            <v>7.0170170702775602E-3</v>
          </cell>
          <cell r="H96">
            <v>2.4076402052986652E-3</v>
          </cell>
          <cell r="I96">
            <v>2.3393026582979306E-3</v>
          </cell>
          <cell r="J96">
            <v>2.637126338367191E-4</v>
          </cell>
          <cell r="K96">
            <v>2.7603324924633106E-4</v>
          </cell>
          <cell r="L96">
            <v>5.3771682691862476E-4</v>
          </cell>
          <cell r="M96">
            <v>3.6127106725856133E-4</v>
          </cell>
          <cell r="N96">
            <v>5.9116091026336704E-4</v>
          </cell>
          <cell r="O96">
            <v>4.8990177228330832E-4</v>
          </cell>
          <cell r="P96">
            <v>9.2778211395490296E-4</v>
          </cell>
        </row>
        <row r="97">
          <cell r="A97" t="str">
            <v>BNGA</v>
          </cell>
          <cell r="B97" t="str">
            <v>VAR_fin</v>
          </cell>
          <cell r="C97" t="str">
            <v>D-SNGA</v>
          </cell>
          <cell r="E97">
            <v>0.30317445587102171</v>
          </cell>
          <cell r="F97">
            <v>3.2049435990083044</v>
          </cell>
          <cell r="G97">
            <v>3.685708687834386E-2</v>
          </cell>
          <cell r="H97">
            <v>1.5545805470306823E-3</v>
          </cell>
          <cell r="I97">
            <v>1.5599746209692916E-3</v>
          </cell>
          <cell r="J97">
            <v>1.5683801469385532E-3</v>
          </cell>
          <cell r="K97">
            <v>1.5752600814476559E-3</v>
          </cell>
          <cell r="L97">
            <v>1.5958436707643932E-3</v>
          </cell>
          <cell r="M97">
            <v>1.600119870491683E-3</v>
          </cell>
          <cell r="N97">
            <v>1.6554676176578432E-3</v>
          </cell>
          <cell r="O97">
            <v>1.6750514164212147E-3</v>
          </cell>
          <cell r="P97">
            <v>2.9298924246142295E-3</v>
          </cell>
        </row>
        <row r="98">
          <cell r="A98" t="str">
            <v>BNGA</v>
          </cell>
          <cell r="B98" t="str">
            <v>VAR_fin</v>
          </cell>
          <cell r="C98" t="str">
            <v>D-RNGA</v>
          </cell>
          <cell r="E98">
            <v>0.30965701114914834</v>
          </cell>
          <cell r="F98">
            <v>2.7816377836529832E-3</v>
          </cell>
          <cell r="G98">
            <v>2.7822837522583008E-3</v>
          </cell>
          <cell r="H98">
            <v>2.785673693823426E-3</v>
          </cell>
          <cell r="I98">
            <v>2.7879407500682432E-3</v>
          </cell>
          <cell r="J98">
            <v>2.7939746090185581E-3</v>
          </cell>
          <cell r="K98">
            <v>2.7971415725297978E-3</v>
          </cell>
          <cell r="L98">
            <v>2.8101795945865136E-3</v>
          </cell>
          <cell r="M98">
            <v>2.8073200249783591E-3</v>
          </cell>
          <cell r="N98">
            <v>2.8294915747998804E-3</v>
          </cell>
          <cell r="O98">
            <v>2.8405077956123259E-3</v>
          </cell>
          <cell r="P98">
            <v>3.1850045440774341E-3</v>
          </cell>
        </row>
        <row r="99">
          <cell r="A99" t="str">
            <v>BNGA</v>
          </cell>
          <cell r="B99" t="str">
            <v>VAR_fin</v>
          </cell>
          <cell r="C99" t="str">
            <v>D-INGA</v>
          </cell>
          <cell r="E99">
            <v>0.32502275939113018</v>
          </cell>
          <cell r="F99">
            <v>2.5046003169536263E-4</v>
          </cell>
          <cell r="G99">
            <v>2.7199404098140931</v>
          </cell>
          <cell r="H99">
            <v>2.720381351040059</v>
          </cell>
          <cell r="I99">
            <v>2.7203862777364072</v>
          </cell>
          <cell r="J99">
            <v>2.7203893823932841</v>
          </cell>
          <cell r="K99">
            <v>2.7203959641723325</v>
          </cell>
          <cell r="L99">
            <v>2.7204076647276065</v>
          </cell>
          <cell r="M99">
            <v>2.7204050308267731</v>
          </cell>
          <cell r="N99">
            <v>2.7204148003612283</v>
          </cell>
          <cell r="O99">
            <v>2.7204286750978035</v>
          </cell>
          <cell r="P99">
            <v>2.7205525574881708</v>
          </cell>
        </row>
        <row r="100">
          <cell r="A100" t="str">
            <v>LFO</v>
          </cell>
          <cell r="B100" t="str">
            <v>VAR_fin</v>
          </cell>
          <cell r="C100" t="str">
            <v>D-ILFO</v>
          </cell>
          <cell r="E100">
            <v>9.3589262032950504</v>
          </cell>
          <cell r="F100">
            <v>8.9494577151913841</v>
          </cell>
          <cell r="G100">
            <v>8.1518943736618859</v>
          </cell>
          <cell r="H100">
            <v>7.2571479613367584</v>
          </cell>
          <cell r="I100">
            <v>5.6756516203322107</v>
          </cell>
          <cell r="J100">
            <v>3.5136376588585452</v>
          </cell>
          <cell r="K100">
            <v>1.9257217257911938</v>
          </cell>
          <cell r="L100">
            <v>0.36064514459074842</v>
          </cell>
          <cell r="M100">
            <v>0.37424301809733679</v>
          </cell>
          <cell r="N100">
            <v>0.37337407988116311</v>
          </cell>
          <cell r="O100">
            <v>0.3647411370612933</v>
          </cell>
          <cell r="P100">
            <v>0.36685495874686647</v>
          </cell>
        </row>
        <row r="101">
          <cell r="A101" t="str">
            <v>LFO</v>
          </cell>
          <cell r="B101" t="str">
            <v>VAR_fin</v>
          </cell>
          <cell r="C101" t="str">
            <v>D-SLFO</v>
          </cell>
          <cell r="E101">
            <v>30.770539253136675</v>
          </cell>
          <cell r="F101">
            <v>27.275146464663788</v>
          </cell>
          <cell r="G101">
            <v>25.712770036666232</v>
          </cell>
          <cell r="H101">
            <v>21.55857488843003</v>
          </cell>
          <cell r="I101">
            <v>17.227476204142338</v>
          </cell>
          <cell r="J101">
            <v>14.168406464565162</v>
          </cell>
          <cell r="K101">
            <v>13.130858222188413</v>
          </cell>
          <cell r="L101">
            <v>13.545098073291818</v>
          </cell>
          <cell r="M101">
            <v>9.2292521012181616</v>
          </cell>
          <cell r="N101">
            <v>7.5674961679593054</v>
          </cell>
          <cell r="O101">
            <v>4.399765645704802</v>
          </cell>
          <cell r="P101">
            <v>2.2926279534281484</v>
          </cell>
        </row>
        <row r="102">
          <cell r="A102" t="str">
            <v>LFO</v>
          </cell>
          <cell r="B102" t="str">
            <v>VAR_fin</v>
          </cell>
          <cell r="C102" t="str">
            <v>D-RLFO</v>
          </cell>
          <cell r="E102">
            <v>61.254870739301275</v>
          </cell>
          <cell r="F102">
            <v>52.19165628031697</v>
          </cell>
          <cell r="G102">
            <v>45.493161491483377</v>
          </cell>
          <cell r="H102">
            <v>46.577188660440228</v>
          </cell>
          <cell r="I102">
            <v>37.395355458814016</v>
          </cell>
          <cell r="J102">
            <v>34.16191694337514</v>
          </cell>
          <cell r="K102">
            <v>33.016321326578939</v>
          </cell>
          <cell r="L102">
            <v>28.310218117667439</v>
          </cell>
          <cell r="M102">
            <v>26.277061294412952</v>
          </cell>
          <cell r="N102">
            <v>22.370915500698707</v>
          </cell>
          <cell r="O102">
            <v>16.655043532073879</v>
          </cell>
          <cell r="P102">
            <v>6.3074410114006172</v>
          </cell>
        </row>
        <row r="103">
          <cell r="A103" t="str">
            <v>MNR</v>
          </cell>
          <cell r="B103" t="str">
            <v>VAR_fin</v>
          </cell>
          <cell r="C103" t="str">
            <v>SUP_MNRBIO</v>
          </cell>
          <cell r="E103">
            <v>3.7980883851334299</v>
          </cell>
          <cell r="F103">
            <v>12.390640209003887</v>
          </cell>
          <cell r="G103">
            <v>12.540002005209809</v>
          </cell>
          <cell r="H103">
            <v>12.540418858417713</v>
          </cell>
          <cell r="I103">
            <v>12.540424807697994</v>
          </cell>
          <cell r="J103">
            <v>12.542154748928246</v>
          </cell>
          <cell r="K103">
            <v>12.542246392635667</v>
          </cell>
          <cell r="L103">
            <v>12.542343366821585</v>
          </cell>
          <cell r="M103">
            <v>12.542372379660279</v>
          </cell>
          <cell r="N103">
            <v>12.542512000272112</v>
          </cell>
          <cell r="O103">
            <v>12.542765919437091</v>
          </cell>
          <cell r="P103">
            <v>12.543493686387929</v>
          </cell>
        </row>
        <row r="104">
          <cell r="A104" t="str">
            <v>TNGA</v>
          </cell>
          <cell r="B104" t="str">
            <v>VAR_fout</v>
          </cell>
          <cell r="C104" t="str">
            <v>D-TNGA</v>
          </cell>
          <cell r="E104">
            <v>0.27966360338302287</v>
          </cell>
          <cell r="F104">
            <v>0.13661976045264296</v>
          </cell>
          <cell r="G104">
            <v>0.20668020084114128</v>
          </cell>
          <cell r="H104">
            <v>7.5036026227639843E-3</v>
          </cell>
          <cell r="I104">
            <v>6.7750016323850637E-3</v>
          </cell>
          <cell r="J104">
            <v>6.5953233236971751E-3</v>
          </cell>
          <cell r="K104">
            <v>6.3094076514293284E-3</v>
          </cell>
          <cell r="L104">
            <v>5.9884634439519606E-3</v>
          </cell>
          <cell r="M104">
            <v>5.7924204809032464E-3</v>
          </cell>
          <cell r="N104">
            <v>5.7627701070410422E-3</v>
          </cell>
          <cell r="O104">
            <v>5.7705787753918568E-3</v>
          </cell>
          <cell r="P104">
            <v>5.7574605476053585E-3</v>
          </cell>
        </row>
        <row r="105">
          <cell r="A105" t="str">
            <v>WOD</v>
          </cell>
          <cell r="B105" t="str">
            <v>VAR_fin</v>
          </cell>
          <cell r="C105" t="str">
            <v>D-CWOD</v>
          </cell>
          <cell r="E105">
            <v>9.3015233895083771</v>
          </cell>
          <cell r="F105">
            <v>10.113533549306378</v>
          </cell>
          <cell r="G105">
            <v>9.8755563503893171</v>
          </cell>
          <cell r="H105">
            <v>8.5159630874377044</v>
          </cell>
          <cell r="I105">
            <v>8.8544170192957061</v>
          </cell>
          <cell r="J105">
            <v>9.3717223816358928</v>
          </cell>
          <cell r="K105">
            <v>9.319800037468644</v>
          </cell>
          <cell r="L105">
            <v>9.5644924246293535</v>
          </cell>
          <cell r="M105">
            <v>10.251085574891635</v>
          </cell>
          <cell r="N105">
            <v>10.724100293146794</v>
          </cell>
          <cell r="O105">
            <v>14.172900957993514</v>
          </cell>
          <cell r="P105">
            <v>15.001767533754219</v>
          </cell>
        </row>
        <row r="106">
          <cell r="A106" t="str">
            <v>GSL</v>
          </cell>
          <cell r="B106" t="str">
            <v>VAR_fin</v>
          </cell>
          <cell r="C106" t="str">
            <v>D-TGSL</v>
          </cell>
          <cell r="E106">
            <v>79.852344734201267</v>
          </cell>
          <cell r="F106">
            <v>75.955462663293488</v>
          </cell>
          <cell r="G106">
            <v>79.942789402630922</v>
          </cell>
          <cell r="H106">
            <v>58.364548597759359</v>
          </cell>
          <cell r="I106">
            <v>44.895157753096754</v>
          </cell>
          <cell r="J106">
            <v>38.623444958051266</v>
          </cell>
          <cell r="K106">
            <v>33.217655395853797</v>
          </cell>
          <cell r="L106">
            <v>28.732926152551862</v>
          </cell>
          <cell r="M106">
            <v>26.13487157448284</v>
          </cell>
          <cell r="N106">
            <v>23.750701042989146</v>
          </cell>
          <cell r="O106">
            <v>21.91830904793423</v>
          </cell>
          <cell r="P106">
            <v>20.980651903534731</v>
          </cell>
        </row>
        <row r="107">
          <cell r="A107" t="str">
            <v>IBIO</v>
          </cell>
          <cell r="B107" t="str">
            <v>VAR_fout</v>
          </cell>
          <cell r="C107" t="str">
            <v>D-IBIO</v>
          </cell>
          <cell r="E107">
            <v>0.43673201370263803</v>
          </cell>
          <cell r="F107">
            <v>0.55206670242491673</v>
          </cell>
          <cell r="G107">
            <v>1.021788987271971</v>
          </cell>
          <cell r="H107">
            <v>2.2897686210627399</v>
          </cell>
          <cell r="I107">
            <v>3.7770612307261167</v>
          </cell>
          <cell r="J107">
            <v>5.7993989661889493</v>
          </cell>
          <cell r="K107">
            <v>5.861628652067524</v>
          </cell>
          <cell r="L107">
            <v>5.8625305315664589</v>
          </cell>
          <cell r="M107">
            <v>6.2572092160692634</v>
          </cell>
          <cell r="N107">
            <v>6.5642765800720486</v>
          </cell>
          <cell r="O107">
            <v>6.5644861944723782</v>
          </cell>
          <cell r="P107">
            <v>6.8626974263859646</v>
          </cell>
        </row>
        <row r="108">
          <cell r="A108" t="str">
            <v>SNGA</v>
          </cell>
          <cell r="B108" t="str">
            <v>VAR_fout</v>
          </cell>
          <cell r="C108" t="str">
            <v>D-SNGA</v>
          </cell>
          <cell r="E108">
            <v>27.234037282770934</v>
          </cell>
          <cell r="F108">
            <v>28.488460542161839</v>
          </cell>
          <cell r="G108">
            <v>27.004164932126823</v>
          </cell>
          <cell r="H108">
            <v>32.756516778306754</v>
          </cell>
          <cell r="I108">
            <v>37.979206515500259</v>
          </cell>
          <cell r="J108">
            <v>38.327470191635093</v>
          </cell>
          <cell r="K108">
            <v>36.431701658630182</v>
          </cell>
          <cell r="L108">
            <v>31.561847830792356</v>
          </cell>
          <cell r="M108">
            <v>30.217112565232586</v>
          </cell>
          <cell r="N108">
            <v>29.820269797225478</v>
          </cell>
          <cell r="O108">
            <v>29.571852750997518</v>
          </cell>
          <cell r="P108">
            <v>28.559998413336963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1.6030118895623352E-5</v>
          </cell>
          <cell r="I109">
            <v>3.7618204216063417E-5</v>
          </cell>
          <cell r="J109">
            <v>4.5883246550719098E-5</v>
          </cell>
          <cell r="K109">
            <v>4.470401233250688E-5</v>
          </cell>
          <cell r="L109">
            <v>8.7573493377813644E-5</v>
          </cell>
          <cell r="M109">
            <v>7.1432752394952985E-5</v>
          </cell>
          <cell r="N109">
            <v>1.4919608008002043E-4</v>
          </cell>
          <cell r="O109">
            <v>1.5005965468852414E-4</v>
          </cell>
          <cell r="P109">
            <v>3.2195280150684757E-4</v>
          </cell>
        </row>
        <row r="110">
          <cell r="A110" t="str">
            <v>AUX_H2STG_IN</v>
          </cell>
          <cell r="B110" t="str">
            <v>VAR_fin</v>
          </cell>
          <cell r="C110" t="str">
            <v>STG-H2</v>
          </cell>
          <cell r="H110">
            <v>6.9842919399170687E-5</v>
          </cell>
          <cell r="I110">
            <v>1.6460071084518633E-4</v>
          </cell>
          <cell r="J110">
            <v>1.8630578639289004E-4</v>
          </cell>
          <cell r="K110">
            <v>1.8631628226177264E-4</v>
          </cell>
          <cell r="L110">
            <v>3.6079872817535829E-4</v>
          </cell>
          <cell r="M110">
            <v>2.9173006693212925E-4</v>
          </cell>
          <cell r="N110">
            <v>5.8716059429361159E-4</v>
          </cell>
          <cell r="O110">
            <v>5.8273023004573349E-4</v>
          </cell>
          <cell r="P110">
            <v>1.2812289107802944E-3</v>
          </cell>
        </row>
        <row r="111">
          <cell r="A111" t="str">
            <v>AUX_H2STG_IN</v>
          </cell>
          <cell r="B111" t="str">
            <v>VAR_fin</v>
          </cell>
          <cell r="C111" t="str">
            <v>STG-H2</v>
          </cell>
          <cell r="H111">
            <v>1.2982520175504972E-5</v>
          </cell>
          <cell r="I111">
            <v>2.3294113823255706E-5</v>
          </cell>
          <cell r="J111">
            <v>3.1029827177106288E-5</v>
          </cell>
          <cell r="K111">
            <v>2.9484887026728234E-5</v>
          </cell>
          <cell r="L111">
            <v>6.1089656074439781E-5</v>
          </cell>
          <cell r="M111">
            <v>3.6655227009724312E-5</v>
          </cell>
          <cell r="N111">
            <v>7.4695134066080925E-5</v>
          </cell>
          <cell r="O111">
            <v>6.3871920564166886E-5</v>
          </cell>
          <cell r="P111">
            <v>1.4525603592745786E-4</v>
          </cell>
        </row>
        <row r="112">
          <cell r="A112" t="str">
            <v>AUX_H2STG_IN</v>
          </cell>
          <cell r="B112" t="str">
            <v>VAR_fin</v>
          </cell>
          <cell r="C112" t="str">
            <v>STG-H2</v>
          </cell>
          <cell r="H112">
            <v>1.6237982750503162E-5</v>
          </cell>
          <cell r="I112">
            <v>4.0546286926312687E-5</v>
          </cell>
          <cell r="J112">
            <v>3.9911131963275144E-5</v>
          </cell>
          <cell r="K112">
            <v>3.8266787019558874E-5</v>
          </cell>
          <cell r="L112">
            <v>7.9469962179511841E-5</v>
          </cell>
          <cell r="M112">
            <v>5.7162690949428104E-5</v>
          </cell>
          <cell r="N112">
            <v>1.2552864676547158E-4</v>
          </cell>
          <cell r="O112">
            <v>1.0443051273294797E-4</v>
          </cell>
          <cell r="P112">
            <v>2.3694159295751388E-4</v>
          </cell>
        </row>
        <row r="113">
          <cell r="A113" t="str">
            <v>AUX_H2STG_IN</v>
          </cell>
          <cell r="B113" t="str">
            <v>VAR_fin</v>
          </cell>
          <cell r="C113" t="str">
            <v>STG-H2</v>
          </cell>
          <cell r="H113">
            <v>2.4592297577539176E-5</v>
          </cell>
          <cell r="I113">
            <v>6.3142105879554649E-5</v>
          </cell>
          <cell r="J113">
            <v>6.9481580701789735E-5</v>
          </cell>
          <cell r="K113">
            <v>7.3860595882979123E-5</v>
          </cell>
          <cell r="L113">
            <v>1.3266561654359286E-4</v>
          </cell>
          <cell r="M113">
            <v>1.2647939657802398E-4</v>
          </cell>
          <cell r="N113">
            <v>2.3774073338204022E-4</v>
          </cell>
          <cell r="O113">
            <v>2.6436814206009395E-4</v>
          </cell>
          <cell r="P113">
            <v>5.7707848038847528E-4</v>
          </cell>
        </row>
        <row r="114">
          <cell r="A114" t="str">
            <v>H2</v>
          </cell>
          <cell r="B114" t="str">
            <v>VAR_fout</v>
          </cell>
          <cell r="C114" t="str">
            <v>SUP_NGAH2</v>
          </cell>
          <cell r="L114">
            <v>2.2182245562473672E-3</v>
          </cell>
          <cell r="M114">
            <v>2.2853479027922148E-3</v>
          </cell>
          <cell r="N114">
            <v>3.3851674868126949E-3</v>
          </cell>
          <cell r="O114">
            <v>3.4723399778539272E-3</v>
          </cell>
          <cell r="P114">
            <v>8.2725175136680838E-3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1.7150081867909838E-5</v>
          </cell>
          <cell r="I115">
            <v>3.5110978266085937E-5</v>
          </cell>
          <cell r="J115">
            <v>4.4052227179851799E-5</v>
          </cell>
          <cell r="K115">
            <v>4.1604684515158535E-5</v>
          </cell>
          <cell r="L115">
            <v>8.7768752470700337E-5</v>
          </cell>
          <cell r="M115">
            <v>6.486803114279535E-5</v>
          </cell>
          <cell r="N115">
            <v>1.4188150565207425E-4</v>
          </cell>
          <cell r="O115">
            <v>1.4469678687541854E-4</v>
          </cell>
          <cell r="P115">
            <v>3.1198996894318072E-4</v>
          </cell>
        </row>
        <row r="116">
          <cell r="A116" t="str">
            <v>H2</v>
          </cell>
          <cell r="B116" t="str">
            <v>VAR_fout</v>
          </cell>
          <cell r="C116" t="str">
            <v>STG-H2</v>
          </cell>
          <cell r="H116">
            <v>6.9143038771769404E-5</v>
          </cell>
          <cell r="I116">
            <v>1.631756164902927E-4</v>
          </cell>
          <cell r="J116">
            <v>1.8444894322928909E-4</v>
          </cell>
          <cell r="K116">
            <v>1.8445480584888002E-4</v>
          </cell>
          <cell r="L116">
            <v>3.5718384004090344E-4</v>
          </cell>
          <cell r="M116">
            <v>2.8882173123274453E-4</v>
          </cell>
          <cell r="N116">
            <v>5.8131382705666466E-4</v>
          </cell>
          <cell r="O116">
            <v>5.7691057197861728E-4</v>
          </cell>
          <cell r="P116">
            <v>1.2685148788177168E-3</v>
          </cell>
        </row>
        <row r="117">
          <cell r="A117" t="str">
            <v>H2</v>
          </cell>
          <cell r="B117" t="str">
            <v>VAR_fout</v>
          </cell>
          <cell r="C117" t="str">
            <v>STG-H2</v>
          </cell>
          <cell r="H117">
            <v>2.1563138371674853E-5</v>
          </cell>
          <cell r="I117">
            <v>5.6841462836265645E-5</v>
          </cell>
          <cell r="J117">
            <v>5.83396095327828E-5</v>
          </cell>
          <cell r="K117">
            <v>6.1535437076657933E-5</v>
          </cell>
          <cell r="L117">
            <v>1.1776189905659499E-4</v>
          </cell>
          <cell r="M117">
            <v>1.093509704048471E-4</v>
          </cell>
          <cell r="N117">
            <v>2.088720277014533E-4</v>
          </cell>
          <cell r="O117">
            <v>2.1802352729045031E-4</v>
          </cell>
          <cell r="P117">
            <v>4.8080156261901083E-4</v>
          </cell>
        </row>
        <row r="118">
          <cell r="A118" t="str">
            <v>H2</v>
          </cell>
          <cell r="B118" t="str">
            <v>VAR_fout</v>
          </cell>
          <cell r="C118" t="str">
            <v>STG-H2</v>
          </cell>
          <cell r="H118">
            <v>1.5170496626859329E-5</v>
          </cell>
          <cell r="I118">
            <v>3.7156053713969329E-5</v>
          </cell>
          <cell r="J118">
            <v>4.8102131943680165E-5</v>
          </cell>
          <cell r="K118">
            <v>4.7870361900285985E-5</v>
          </cell>
          <cell r="L118">
            <v>9.6377474115011237E-5</v>
          </cell>
          <cell r="M118">
            <v>6.5898730103904565E-5</v>
          </cell>
          <cell r="N118">
            <v>1.4756019792087587E-4</v>
          </cell>
          <cell r="O118">
            <v>1.2904136071500454E-4</v>
          </cell>
          <cell r="P118">
            <v>2.9170676326612806E-4</v>
          </cell>
        </row>
        <row r="119">
          <cell r="A119" t="str">
            <v>H2</v>
          </cell>
          <cell r="B119" t="str">
            <v>VAR_fout</v>
          </cell>
          <cell r="C119" t="str">
            <v>STG-H2</v>
          </cell>
          <cell r="H119">
            <v>1.5259321905325394E-5</v>
          </cell>
          <cell r="I119">
            <v>3.4067121673971507E-5</v>
          </cell>
          <cell r="J119">
            <v>3.3954974572973823E-5</v>
          </cell>
          <cell r="K119">
            <v>3.344432235677778E-5</v>
          </cell>
          <cell r="L119">
            <v>5.5275714398597152E-5</v>
          </cell>
          <cell r="M119">
            <v>4.8703999581197265E-5</v>
          </cell>
          <cell r="N119">
            <v>8.3000095782260295E-5</v>
          </cell>
          <cell r="O119">
            <v>8.5148897097744647E-5</v>
          </cell>
          <cell r="P119">
            <v>1.8401658398939645E-4</v>
          </cell>
        </row>
        <row r="120">
          <cell r="A120" t="str">
            <v>H2</v>
          </cell>
          <cell r="B120" t="str">
            <v>VAR_fout</v>
          </cell>
          <cell r="C120" t="str">
            <v>IMPH2</v>
          </cell>
          <cell r="J120">
            <v>5.2955641756124621E-3</v>
          </cell>
          <cell r="K120">
            <v>5.3202122823652921E-3</v>
          </cell>
          <cell r="L120">
            <v>4.2806536593722544E-3</v>
          </cell>
          <cell r="M120">
            <v>1.5420209759245561E-3</v>
          </cell>
          <cell r="N120">
            <v>3.2417520850228938E-3</v>
          </cell>
          <cell r="O120">
            <v>2.1636807573610301E-3</v>
          </cell>
          <cell r="P120">
            <v>5.180085506482043E-3</v>
          </cell>
        </row>
        <row r="121">
          <cell r="A121" t="str">
            <v>H2</v>
          </cell>
          <cell r="B121" t="str">
            <v>VAR_fout</v>
          </cell>
          <cell r="C121" t="str">
            <v>SUP_WODH2</v>
          </cell>
          <cell r="L121">
            <v>1.3088369888848051E-2</v>
          </cell>
          <cell r="M121">
            <v>1.3054343313238197E-2</v>
          </cell>
          <cell r="N121">
            <v>1.7494272841479631E-2</v>
          </cell>
          <cell r="O121">
            <v>1.846225317722882E-2</v>
          </cell>
          <cell r="P121">
            <v>7.0420379549478093E-2</v>
          </cell>
        </row>
        <row r="122">
          <cell r="A122" t="str">
            <v>H2</v>
          </cell>
          <cell r="B122" t="str">
            <v>VAR_fout</v>
          </cell>
          <cell r="C122" t="str">
            <v>SUP_ELCH2_SOEC</v>
          </cell>
          <cell r="J122">
            <v>1.7928560350119766E-2</v>
          </cell>
          <cell r="K122">
            <v>2.3159839139623332E-2</v>
          </cell>
          <cell r="L122">
            <v>3.0791067113479512E-2</v>
          </cell>
          <cell r="M122">
            <v>2.6998869572953173E-2</v>
          </cell>
          <cell r="N122">
            <v>3.1161643048173138E-2</v>
          </cell>
          <cell r="O122">
            <v>3.0746769814396654E-2</v>
          </cell>
          <cell r="P122">
            <v>5.9918776425127496E-2</v>
          </cell>
        </row>
        <row r="123">
          <cell r="A123" t="str">
            <v>H2</v>
          </cell>
          <cell r="B123" t="str">
            <v>VAR_fout</v>
          </cell>
          <cell r="C123" t="str">
            <v>SUP_ELCH2</v>
          </cell>
          <cell r="E123">
            <v>3.737453433898081E-3</v>
          </cell>
          <cell r="F123">
            <v>5.6159534381516217E-3</v>
          </cell>
          <cell r="G123">
            <v>5.6859647396693067E-3</v>
          </cell>
          <cell r="H123">
            <v>1.6504937057251656E-2</v>
          </cell>
          <cell r="I123">
            <v>4.7684258566729087E-2</v>
          </cell>
          <cell r="J123">
            <v>5.0078776385314654E-2</v>
          </cell>
          <cell r="K123">
            <v>4.4403196351266543E-2</v>
          </cell>
          <cell r="L123">
            <v>0.16303590385442335</v>
          </cell>
          <cell r="M123">
            <v>0.17659127903390265</v>
          </cell>
          <cell r="N123">
            <v>0.60669766864114705</v>
          </cell>
          <cell r="O123">
            <v>0.85582633684356546</v>
          </cell>
          <cell r="P123">
            <v>0.87438994299284245</v>
          </cell>
        </row>
        <row r="124">
          <cell r="A124" t="str">
            <v>H2</v>
          </cell>
          <cell r="B124" t="str">
            <v>VAR_fout</v>
          </cell>
          <cell r="C124" t="str">
            <v>D-DH2</v>
          </cell>
          <cell r="H124">
            <v>3.1179312539992883E-5</v>
          </cell>
          <cell r="I124">
            <v>6.8717311919146238E-4</v>
          </cell>
          <cell r="J124">
            <v>2.2630424882117547E-3</v>
          </cell>
          <cell r="K124">
            <v>2.8270001954214296E-3</v>
          </cell>
          <cell r="L124">
            <v>2.9251920275723711E-3</v>
          </cell>
          <cell r="M124">
            <v>2.9270820667512978E-3</v>
          </cell>
          <cell r="N124">
            <v>2.9380266106351191E-3</v>
          </cell>
          <cell r="O124">
            <v>2.2518379438554617E-3</v>
          </cell>
          <cell r="P124">
            <v>4.1714848083627349E-3</v>
          </cell>
        </row>
        <row r="125">
          <cell r="A125" t="str">
            <v>H2</v>
          </cell>
          <cell r="B125" t="str">
            <v>VAR_fin</v>
          </cell>
          <cell r="C125" t="str">
            <v>STG-H2</v>
          </cell>
          <cell r="H125">
            <v>1.6030118895623352E-5</v>
          </cell>
          <cell r="I125">
            <v>3.7618204216063417E-5</v>
          </cell>
          <cell r="J125">
            <v>4.5883246550719098E-5</v>
          </cell>
          <cell r="K125">
            <v>4.470401233250688E-5</v>
          </cell>
          <cell r="L125">
            <v>8.7573493377813644E-5</v>
          </cell>
          <cell r="M125">
            <v>7.1432752394952985E-5</v>
          </cell>
          <cell r="N125">
            <v>1.4919608008002043E-4</v>
          </cell>
          <cell r="O125">
            <v>1.5005965468852414E-4</v>
          </cell>
          <cell r="P125">
            <v>3.2195280150684757E-4</v>
          </cell>
        </row>
        <row r="126">
          <cell r="A126" t="str">
            <v>H2</v>
          </cell>
          <cell r="B126" t="str">
            <v>VAR_fin</v>
          </cell>
          <cell r="C126" t="str">
            <v>STG-H2</v>
          </cell>
          <cell r="H126">
            <v>6.9842919399170687E-5</v>
          </cell>
          <cell r="I126">
            <v>1.6460071084518633E-4</v>
          </cell>
          <cell r="J126">
            <v>1.8630578639289004E-4</v>
          </cell>
          <cell r="K126">
            <v>1.8631628226177264E-4</v>
          </cell>
          <cell r="L126">
            <v>3.6079872817535829E-4</v>
          </cell>
          <cell r="M126">
            <v>2.9173006693212925E-4</v>
          </cell>
          <cell r="N126">
            <v>5.8716059429361159E-4</v>
          </cell>
          <cell r="O126">
            <v>5.8273023004573349E-4</v>
          </cell>
          <cell r="P126">
            <v>1.2812289107802944E-3</v>
          </cell>
        </row>
        <row r="127">
          <cell r="A127" t="str">
            <v>H2</v>
          </cell>
          <cell r="B127" t="str">
            <v>VAR_fin</v>
          </cell>
          <cell r="C127" t="str">
            <v>STG-H2</v>
          </cell>
          <cell r="H127">
            <v>1.2982520175504972E-5</v>
          </cell>
          <cell r="I127">
            <v>2.3294113823255706E-5</v>
          </cell>
          <cell r="J127">
            <v>3.1029827177106288E-5</v>
          </cell>
          <cell r="K127">
            <v>2.9484887026728234E-5</v>
          </cell>
          <cell r="L127">
            <v>6.1089656074439781E-5</v>
          </cell>
          <cell r="M127">
            <v>3.6655227009724312E-5</v>
          </cell>
          <cell r="N127">
            <v>7.4695134066080925E-5</v>
          </cell>
          <cell r="O127">
            <v>6.3871920564166886E-5</v>
          </cell>
          <cell r="P127">
            <v>1.4525603592745786E-4</v>
          </cell>
        </row>
        <row r="128">
          <cell r="A128" t="str">
            <v>H2</v>
          </cell>
          <cell r="B128" t="str">
            <v>VAR_fin</v>
          </cell>
          <cell r="C128" t="str">
            <v>STG-H2</v>
          </cell>
          <cell r="H128">
            <v>1.6237982750503162E-5</v>
          </cell>
          <cell r="I128">
            <v>4.0546286926312687E-5</v>
          </cell>
          <cell r="J128">
            <v>3.9911131963275144E-5</v>
          </cell>
          <cell r="K128">
            <v>3.8266787019558874E-5</v>
          </cell>
          <cell r="L128">
            <v>7.9469962179511841E-5</v>
          </cell>
          <cell r="M128">
            <v>5.7162690949428104E-5</v>
          </cell>
          <cell r="N128">
            <v>1.2552864676547158E-4</v>
          </cell>
          <cell r="O128">
            <v>1.0443051273294797E-4</v>
          </cell>
          <cell r="P128">
            <v>2.3694159295751388E-4</v>
          </cell>
        </row>
        <row r="129">
          <cell r="A129" t="str">
            <v>H2</v>
          </cell>
          <cell r="B129" t="str">
            <v>VAR_fin</v>
          </cell>
          <cell r="C129" t="str">
            <v>STG-H2</v>
          </cell>
          <cell r="H129">
            <v>2.4592297577539176E-5</v>
          </cell>
          <cell r="I129">
            <v>6.3142105879554649E-5</v>
          </cell>
          <cell r="J129">
            <v>6.9481580701789735E-5</v>
          </cell>
          <cell r="K129">
            <v>7.3860595882979123E-5</v>
          </cell>
          <cell r="L129">
            <v>1.3266561654359286E-4</v>
          </cell>
          <cell r="M129">
            <v>1.2647939657802398E-4</v>
          </cell>
          <cell r="N129">
            <v>2.3774073338204022E-4</v>
          </cell>
          <cell r="O129">
            <v>2.6436814206009395E-4</v>
          </cell>
          <cell r="P129">
            <v>5.7707848038847528E-4</v>
          </cell>
        </row>
        <row r="130">
          <cell r="A130" t="str">
            <v>H2</v>
          </cell>
          <cell r="B130" t="str">
            <v>VAR_fin</v>
          </cell>
          <cell r="C130" t="str">
            <v>D-ENGA</v>
          </cell>
          <cell r="J130">
            <v>4.6584065744078628E-3</v>
          </cell>
          <cell r="K130">
            <v>5.165784915516879E-3</v>
          </cell>
          <cell r="L130">
            <v>1.2188071565162205E-2</v>
          </cell>
          <cell r="M130">
            <v>1.1878980089045843E-2</v>
          </cell>
          <cell r="N130">
            <v>5.3704326261091943E-2</v>
          </cell>
          <cell r="O130">
            <v>5.143155382889561E-2</v>
          </cell>
          <cell r="P130">
            <v>5.1369444727800126E-2</v>
          </cell>
        </row>
        <row r="131">
          <cell r="A131" t="str">
            <v>H2</v>
          </cell>
          <cell r="B131" t="str">
            <v>VAR_fin</v>
          </cell>
          <cell r="C131" t="str">
            <v>D-TNGA</v>
          </cell>
          <cell r="F131">
            <v>1.6077230604691808E-3</v>
          </cell>
          <cell r="G131">
            <v>1.7611212489987613E-3</v>
          </cell>
          <cell r="H131">
            <v>5.8231522167356011E-5</v>
          </cell>
          <cell r="I131">
            <v>7.2161013432306553E-5</v>
          </cell>
          <cell r="J131">
            <v>7.1556512451440214E-5</v>
          </cell>
          <cell r="K131">
            <v>7.1247797218512699E-5</v>
          </cell>
          <cell r="L131">
            <v>8.1818933405471657E-5</v>
          </cell>
          <cell r="M131">
            <v>7.3762667011244133E-5</v>
          </cell>
          <cell r="N131">
            <v>8.0944749116986314E-5</v>
          </cell>
          <cell r="O131">
            <v>7.8356100092009015E-5</v>
          </cell>
          <cell r="P131">
            <v>8.4629864629106585E-5</v>
          </cell>
        </row>
        <row r="132">
          <cell r="A132" t="str">
            <v>H2</v>
          </cell>
          <cell r="B132" t="str">
            <v>VAR_fin</v>
          </cell>
          <cell r="C132" t="str">
            <v>D-SNGA</v>
          </cell>
          <cell r="H132">
            <v>2.927656404619726E-3</v>
          </cell>
          <cell r="I132">
            <v>6.8376549194776011E-3</v>
          </cell>
          <cell r="J132">
            <v>7.2234730288927244E-3</v>
          </cell>
          <cell r="K132">
            <v>6.7113679903199573E-3</v>
          </cell>
          <cell r="L132">
            <v>2.198407953406176E-2</v>
          </cell>
          <cell r="M132">
            <v>1.9222886139539857E-2</v>
          </cell>
          <cell r="N132">
            <v>6.4848189342275528E-2</v>
          </cell>
          <cell r="O132">
            <v>7.8125127933576372E-2</v>
          </cell>
          <cell r="P132">
            <v>8.8534612281059341E-2</v>
          </cell>
        </row>
        <row r="133">
          <cell r="A133" t="str">
            <v>H2</v>
          </cell>
          <cell r="B133" t="str">
            <v>VAR_fin</v>
          </cell>
          <cell r="C133" t="str">
            <v>D-RNGA</v>
          </cell>
          <cell r="H133">
            <v>2.5339038526410295E-3</v>
          </cell>
          <cell r="I133">
            <v>6.4021254539014865E-3</v>
          </cell>
          <cell r="J133">
            <v>7.3406104604972142E-3</v>
          </cell>
          <cell r="K133">
            <v>8.352846017549034E-3</v>
          </cell>
          <cell r="L133">
            <v>2.45300482234878E-2</v>
          </cell>
          <cell r="M133">
            <v>2.2074472571415607E-2</v>
          </cell>
          <cell r="N133">
            <v>0.11141759170690407</v>
          </cell>
          <cell r="O133">
            <v>0.1382600944413527</v>
          </cell>
          <cell r="P133">
            <v>0.1388034603146665</v>
          </cell>
        </row>
        <row r="134">
          <cell r="A134" t="str">
            <v>H2</v>
          </cell>
          <cell r="B134" t="str">
            <v>VAR_fin</v>
          </cell>
          <cell r="C134" t="str">
            <v>D-INGA</v>
          </cell>
          <cell r="H134">
            <v>5.9295101152741234E-3</v>
          </cell>
          <cell r="I134">
            <v>1.977964683821521E-2</v>
          </cell>
          <cell r="J134">
            <v>3.0081908664136622E-2</v>
          </cell>
          <cell r="K134">
            <v>2.8417770305286933E-2</v>
          </cell>
          <cell r="L134">
            <v>0.10707683428979482</v>
          </cell>
          <cell r="M134">
            <v>0.12354814523314298</v>
          </cell>
          <cell r="N134">
            <v>0.1977086159985505</v>
          </cell>
          <cell r="O134">
            <v>0.19431625777618486</v>
          </cell>
          <cell r="P134">
            <v>0.20129479835635378</v>
          </cell>
        </row>
        <row r="135">
          <cell r="A135" t="str">
            <v>AUX_H2STG_OUT</v>
          </cell>
          <cell r="B135" t="str">
            <v>VAR_fout</v>
          </cell>
          <cell r="C135" t="str">
            <v>STG-H2</v>
          </cell>
          <cell r="H135">
            <v>1.7150081867909838E-5</v>
          </cell>
          <cell r="I135">
            <v>3.5110978266085937E-5</v>
          </cell>
          <cell r="J135">
            <v>4.4052227179851799E-5</v>
          </cell>
          <cell r="K135">
            <v>4.1604684515158535E-5</v>
          </cell>
          <cell r="L135">
            <v>8.7768752470700337E-5</v>
          </cell>
          <cell r="M135">
            <v>6.4868031142795363E-5</v>
          </cell>
          <cell r="N135">
            <v>1.4188150565207425E-4</v>
          </cell>
          <cell r="O135">
            <v>1.4469678687541854E-4</v>
          </cell>
          <cell r="P135">
            <v>3.1198996894318072E-4</v>
          </cell>
        </row>
        <row r="136">
          <cell r="A136" t="str">
            <v>AUX_H2STG_OUT</v>
          </cell>
          <cell r="B136" t="str">
            <v>VAR_fout</v>
          </cell>
          <cell r="C136" t="str">
            <v>STG-H2</v>
          </cell>
          <cell r="H136">
            <v>6.9143038771769404E-5</v>
          </cell>
          <cell r="I136">
            <v>1.631756164902927E-4</v>
          </cell>
          <cell r="J136">
            <v>1.8444894322928909E-4</v>
          </cell>
          <cell r="K136">
            <v>1.8445480584888002E-4</v>
          </cell>
          <cell r="L136">
            <v>3.5718384004090344E-4</v>
          </cell>
          <cell r="M136">
            <v>2.8882173123274453E-4</v>
          </cell>
          <cell r="N136">
            <v>5.8131382705666466E-4</v>
          </cell>
          <cell r="O136">
            <v>5.7691057197861728E-4</v>
          </cell>
          <cell r="P136">
            <v>1.2685148788177168E-3</v>
          </cell>
        </row>
        <row r="137">
          <cell r="A137" t="str">
            <v>AUX_H2STG_OUT</v>
          </cell>
          <cell r="B137" t="str">
            <v>VAR_fout</v>
          </cell>
          <cell r="C137" t="str">
            <v>STG-H2</v>
          </cell>
          <cell r="H137">
            <v>2.1563138371674853E-5</v>
          </cell>
          <cell r="I137">
            <v>5.6841462836265645E-5</v>
          </cell>
          <cell r="J137">
            <v>5.83396095327828E-5</v>
          </cell>
          <cell r="K137">
            <v>6.1535437076657933E-5</v>
          </cell>
          <cell r="L137">
            <v>1.1776189905659499E-4</v>
          </cell>
          <cell r="M137">
            <v>1.093509704048471E-4</v>
          </cell>
          <cell r="N137">
            <v>2.088720277014533E-4</v>
          </cell>
          <cell r="O137">
            <v>2.1802352729045031E-4</v>
          </cell>
          <cell r="P137">
            <v>4.8080156261901083E-4</v>
          </cell>
        </row>
        <row r="138">
          <cell r="A138" t="str">
            <v>AUX_H2STG_OUT</v>
          </cell>
          <cell r="B138" t="str">
            <v>VAR_fout</v>
          </cell>
          <cell r="C138" t="str">
            <v>STG-H2</v>
          </cell>
          <cell r="H138">
            <v>1.5170496626859329E-5</v>
          </cell>
          <cell r="I138">
            <v>3.7156053713969329E-5</v>
          </cell>
          <cell r="J138">
            <v>4.8102131943680165E-5</v>
          </cell>
          <cell r="K138">
            <v>4.7870361900285985E-5</v>
          </cell>
          <cell r="L138">
            <v>9.6377474115011237E-5</v>
          </cell>
          <cell r="M138">
            <v>6.5898730103904565E-5</v>
          </cell>
          <cell r="N138">
            <v>1.4756019792087587E-4</v>
          </cell>
          <cell r="O138">
            <v>1.2904136071500454E-4</v>
          </cell>
          <cell r="P138">
            <v>2.9170676326612806E-4</v>
          </cell>
        </row>
        <row r="139">
          <cell r="A139" t="str">
            <v>AUX_H2STG_OUT</v>
          </cell>
          <cell r="B139" t="str">
            <v>VAR_fout</v>
          </cell>
          <cell r="C139" t="str">
            <v>STG-H2</v>
          </cell>
          <cell r="H139">
            <v>1.5259321905325394E-5</v>
          </cell>
          <cell r="I139">
            <v>3.4067121673971507E-5</v>
          </cell>
          <cell r="J139">
            <v>3.3954974572973823E-5</v>
          </cell>
          <cell r="K139">
            <v>3.3444322356777827E-5</v>
          </cell>
          <cell r="L139">
            <v>5.5275714398597152E-5</v>
          </cell>
          <cell r="M139">
            <v>4.8703999581197265E-5</v>
          </cell>
          <cell r="N139">
            <v>8.3000095782260295E-5</v>
          </cell>
          <cell r="O139">
            <v>8.5148897097744647E-5</v>
          </cell>
          <cell r="P139">
            <v>1.8401658398939645E-4</v>
          </cell>
        </row>
        <row r="140">
          <cell r="A140" t="str">
            <v>RNGA</v>
          </cell>
          <cell r="B140" t="str">
            <v>VAR_fout</v>
          </cell>
          <cell r="C140" t="str">
            <v>D-RNGA</v>
          </cell>
          <cell r="E140">
            <v>47.222709998251339</v>
          </cell>
          <cell r="F140">
            <v>48.282990345169836</v>
          </cell>
          <cell r="G140">
            <v>51.574380739385269</v>
          </cell>
          <cell r="H140">
            <v>54.827817016671872</v>
          </cell>
          <cell r="I140">
            <v>57.223480913492565</v>
          </cell>
          <cell r="J140">
            <v>56.495946578864135</v>
          </cell>
          <cell r="K140">
            <v>55.342588232645269</v>
          </cell>
          <cell r="L140">
            <v>55.683200525752568</v>
          </cell>
          <cell r="M140">
            <v>53.24576367055365</v>
          </cell>
          <cell r="N140">
            <v>50.406486968557914</v>
          </cell>
          <cell r="O140">
            <v>51.671095962630972</v>
          </cell>
          <cell r="P140">
            <v>44.069462712469004</v>
          </cell>
        </row>
        <row r="141">
          <cell r="A141" t="str">
            <v>CWOD</v>
          </cell>
          <cell r="B141" t="str">
            <v>VAR_fout</v>
          </cell>
          <cell r="C141" t="str">
            <v>D-CWOD</v>
          </cell>
          <cell r="E141">
            <v>9.3015233895083771</v>
          </cell>
          <cell r="F141">
            <v>10.113533549306378</v>
          </cell>
          <cell r="G141">
            <v>9.8755563503893171</v>
          </cell>
          <cell r="H141">
            <v>8.5159630874377044</v>
          </cell>
          <cell r="I141">
            <v>8.8544170192957061</v>
          </cell>
          <cell r="J141">
            <v>9.3717223816358928</v>
          </cell>
          <cell r="K141">
            <v>9.319800037468644</v>
          </cell>
          <cell r="L141">
            <v>9.5644924246293535</v>
          </cell>
          <cell r="M141">
            <v>10.251085574891635</v>
          </cell>
          <cell r="N141">
            <v>10.724100293146794</v>
          </cell>
          <cell r="O141">
            <v>14.172900957993514</v>
          </cell>
          <cell r="P141">
            <v>15.001767533754219</v>
          </cell>
        </row>
        <row r="142">
          <cell r="A142" t="str">
            <v>CWOD</v>
          </cell>
          <cell r="B142" t="str">
            <v>VAR_fin</v>
          </cell>
          <cell r="C142" t="str">
            <v>SUP_WODH2</v>
          </cell>
          <cell r="L142">
            <v>2.1813949814746741E-2</v>
          </cell>
          <cell r="M142">
            <v>2.1757238855396984E-2</v>
          </cell>
          <cell r="N142">
            <v>2.9157121402466037E-2</v>
          </cell>
          <cell r="O142">
            <v>3.0770421962048027E-2</v>
          </cell>
          <cell r="P142">
            <v>0.11736729924913035</v>
          </cell>
        </row>
        <row r="143">
          <cell r="A143" t="str">
            <v>CWOD</v>
          </cell>
          <cell r="B143" t="str">
            <v>VAR_fin</v>
          </cell>
          <cell r="C143" t="str">
            <v>SUP_WODBIO</v>
          </cell>
          <cell r="F143">
            <v>1.7721100758634652E-4</v>
          </cell>
          <cell r="G143">
            <v>3.9607992917565181E-4</v>
          </cell>
          <cell r="H143">
            <v>8.6115599675376021E-4</v>
          </cell>
          <cell r="I143">
            <v>1.3562595815192488E-3</v>
          </cell>
          <cell r="J143">
            <v>1.4711084207802681E-3</v>
          </cell>
          <cell r="K143">
            <v>1.5503256701820997E-3</v>
          </cell>
          <cell r="L143">
            <v>1.8169579214441702E-3</v>
          </cell>
          <cell r="M143">
            <v>1.85409557520108E-3</v>
          </cell>
          <cell r="N143">
            <v>2.1926375587599037E-3</v>
          </cell>
          <cell r="O143">
            <v>2.3520432998342762E-3</v>
          </cell>
          <cell r="P143">
            <v>4.429834339989714E-3</v>
          </cell>
        </row>
        <row r="144">
          <cell r="A144" t="str">
            <v>CWOD</v>
          </cell>
          <cell r="B144" t="str">
            <v>VAR_fin</v>
          </cell>
          <cell r="C144" t="str">
            <v>CT_CWODBDS</v>
          </cell>
          <cell r="E144">
            <v>1.7851173638581395</v>
          </cell>
          <cell r="F144">
            <v>1.8159957239068087</v>
          </cell>
          <cell r="G144">
            <v>1.7954879329925657</v>
          </cell>
          <cell r="H144">
            <v>2.3946291934244502E-3</v>
          </cell>
          <cell r="I144">
            <v>1.911057032189231E-3</v>
          </cell>
          <cell r="J144">
            <v>4.8136853385945394E-3</v>
          </cell>
          <cell r="K144">
            <v>6.38397355276392E-3</v>
          </cell>
          <cell r="L144">
            <v>7.723563751339485E-2</v>
          </cell>
          <cell r="M144">
            <v>0.78907246909794404</v>
          </cell>
          <cell r="N144">
            <v>1.2803554938421491</v>
          </cell>
          <cell r="O144">
            <v>4.7999111598986843</v>
          </cell>
          <cell r="P144">
            <v>5.680628054999926</v>
          </cell>
        </row>
        <row r="145">
          <cell r="A145" t="str">
            <v>CWOD</v>
          </cell>
          <cell r="B145" t="str">
            <v>VAR_fin</v>
          </cell>
          <cell r="C145" t="str">
            <v>CT_CWODPLT</v>
          </cell>
          <cell r="E145">
            <v>7.1186300487238316</v>
          </cell>
          <cell r="F145">
            <v>8.2972084621752789</v>
          </cell>
          <cell r="G145">
            <v>8.0769550412699047</v>
          </cell>
          <cell r="H145">
            <v>8.51235957269345</v>
          </cell>
          <cell r="I145">
            <v>8.8506559848403015</v>
          </cell>
          <cell r="J145">
            <v>9.364855458822646</v>
          </cell>
          <cell r="K145">
            <v>9.3112745631882969</v>
          </cell>
          <cell r="L145">
            <v>9.4621851735337934</v>
          </cell>
          <cell r="M145">
            <v>9.4372255601301109</v>
          </cell>
          <cell r="N145">
            <v>9.409916070045373</v>
          </cell>
          <cell r="O145">
            <v>9.3373788349381357</v>
          </cell>
          <cell r="P145">
            <v>9.1941754017004858</v>
          </cell>
        </row>
        <row r="146">
          <cell r="A146" t="str">
            <v>CWOD</v>
          </cell>
          <cell r="B146" t="str">
            <v>VAR_fin</v>
          </cell>
          <cell r="C146" t="str">
            <v>CT_CWODETH</v>
          </cell>
          <cell r="E146">
            <v>0.39777597692641425</v>
          </cell>
          <cell r="F146">
            <v>1.5215221670721282E-4</v>
          </cell>
          <cell r="G146">
            <v>2.7172961976806194E-3</v>
          </cell>
          <cell r="H146">
            <v>3.4772955407730689E-4</v>
          </cell>
          <cell r="I146">
            <v>4.9371784168892685E-4</v>
          </cell>
          <cell r="J146">
            <v>5.8212905386698002E-4</v>
          </cell>
          <cell r="K146">
            <v>5.9117505740302601E-4</v>
          </cell>
          <cell r="L146">
            <v>1.440705845978483E-3</v>
          </cell>
          <cell r="M146">
            <v>1.176211232984133E-3</v>
          </cell>
          <cell r="N146">
            <v>2.4789702980483382E-3</v>
          </cell>
          <cell r="O146">
            <v>2.4884978948153296E-3</v>
          </cell>
          <cell r="P146">
            <v>5.1669434646886584E-3</v>
          </cell>
        </row>
        <row r="147">
          <cell r="A147" t="str">
            <v>BDS</v>
          </cell>
          <cell r="B147" t="str">
            <v>VAR_fout</v>
          </cell>
          <cell r="C147" t="str">
            <v>IMPBDS</v>
          </cell>
          <cell r="E147">
            <v>2.3939698260284783</v>
          </cell>
          <cell r="F147">
            <v>2.3780125568717465</v>
          </cell>
          <cell r="G147">
            <v>3.9159293348846425</v>
          </cell>
          <cell r="H147">
            <v>3.363620968202683</v>
          </cell>
          <cell r="I147">
            <v>3.021565932132444</v>
          </cell>
          <cell r="J147">
            <v>3.0172987341481412</v>
          </cell>
          <cell r="K147">
            <v>3.0165640503693214</v>
          </cell>
          <cell r="L147">
            <v>2.9940300261066652</v>
          </cell>
          <cell r="M147">
            <v>2.7421028528986389</v>
          </cell>
          <cell r="N147">
            <v>2.5722407602193234</v>
          </cell>
          <cell r="O147">
            <v>1.335901302550472</v>
          </cell>
          <cell r="P147">
            <v>1.0337387817307135</v>
          </cell>
        </row>
        <row r="148">
          <cell r="A148" t="str">
            <v>BDS</v>
          </cell>
          <cell r="B148" t="str">
            <v>VAR_fout</v>
          </cell>
          <cell r="C148" t="str">
            <v>CT_CWODBDS</v>
          </cell>
          <cell r="E148">
            <v>0.62646687624430231</v>
          </cell>
          <cell r="F148">
            <v>0.63730328966724392</v>
          </cell>
          <cell r="G148">
            <v>0.63010631092913416</v>
          </cell>
          <cell r="H148">
            <v>8.4036820264062181E-4</v>
          </cell>
          <cell r="I148">
            <v>6.706639874326137E-4</v>
          </cell>
          <cell r="J148">
            <v>1.6893087694664112E-3</v>
          </cell>
          <cell r="K148">
            <v>2.2403837700522623E-3</v>
          </cell>
          <cell r="L148">
            <v>2.7104978948375106E-2</v>
          </cell>
          <cell r="M148">
            <v>0.27691611479134726</v>
          </cell>
          <cell r="N148">
            <v>0.44932637088687505</v>
          </cell>
          <cell r="O148">
            <v>1.6844748762585318</v>
          </cell>
          <cell r="P148">
            <v>1.9935525723810956</v>
          </cell>
        </row>
        <row r="149">
          <cell r="A149" t="str">
            <v>BDS</v>
          </cell>
          <cell r="B149" t="str">
            <v>VAR_fin</v>
          </cell>
          <cell r="C149" t="str">
            <v>D-ILFO</v>
          </cell>
          <cell r="G149">
            <v>2.6479670503486217E-4</v>
          </cell>
          <cell r="H149">
            <v>1.3380868862760979E-3</v>
          </cell>
          <cell r="I149">
            <v>1.4340781848554444E-3</v>
          </cell>
          <cell r="J149">
            <v>1.4373543758959011E-3</v>
          </cell>
          <cell r="K149">
            <v>1.447027847503328E-3</v>
          </cell>
          <cell r="L149">
            <v>1.4580993411699873E-3</v>
          </cell>
          <cell r="M149">
            <v>1.462851343487461E-3</v>
          </cell>
          <cell r="N149">
            <v>1.5708127073289057E-3</v>
          </cell>
          <cell r="O149">
            <v>1.6025665636075924E-3</v>
          </cell>
          <cell r="P149">
            <v>3.750821839729343E-3</v>
          </cell>
        </row>
        <row r="150">
          <cell r="A150" t="str">
            <v>BDS</v>
          </cell>
          <cell r="B150" t="str">
            <v>VAR_fin</v>
          </cell>
          <cell r="C150" t="str">
            <v>D-SLFO</v>
          </cell>
          <cell r="G150">
            <v>1.9651862605561142E-4</v>
          </cell>
          <cell r="H150">
            <v>4.602461897866586E-4</v>
          </cell>
          <cell r="I150">
            <v>9.6825539188970429E-4</v>
          </cell>
          <cell r="J150">
            <v>4.8705100227729365E-4</v>
          </cell>
          <cell r="K150">
            <v>4.5337781946151111E-4</v>
          </cell>
          <cell r="L150">
            <v>9.5465211275711078E-4</v>
          </cell>
          <cell r="M150">
            <v>4.9419708757519507E-4</v>
          </cell>
          <cell r="N150">
            <v>1.0131074637790575E-3</v>
          </cell>
          <cell r="O150">
            <v>7.6050235793215888E-4</v>
          </cell>
          <cell r="P150">
            <v>1.7543047474759645E-3</v>
          </cell>
        </row>
        <row r="151">
          <cell r="A151" t="str">
            <v>BDS</v>
          </cell>
          <cell r="B151" t="str">
            <v>VAR_fin</v>
          </cell>
          <cell r="C151" t="str">
            <v>D-RLFO</v>
          </cell>
          <cell r="G151">
            <v>1.9669548980374629E-4</v>
          </cell>
          <cell r="H151">
            <v>4.6359994836250472E-4</v>
          </cell>
          <cell r="I151">
            <v>9.6905684464726732E-4</v>
          </cell>
          <cell r="J151">
            <v>4.8738562626782065E-4</v>
          </cell>
          <cell r="K151">
            <v>4.5414549807706417E-4</v>
          </cell>
          <cell r="L151">
            <v>9.5410720596087546E-4</v>
          </cell>
          <cell r="M151">
            <v>4.9595550612984947E-4</v>
          </cell>
          <cell r="N151">
            <v>1.0223318851055338E-3</v>
          </cell>
          <cell r="O151">
            <v>7.6677629266681119E-4</v>
          </cell>
          <cell r="P151">
            <v>1.8005124076392654E-3</v>
          </cell>
        </row>
        <row r="152">
          <cell r="A152" t="str">
            <v>BDS</v>
          </cell>
          <cell r="B152" t="str">
            <v>VAR_fin</v>
          </cell>
          <cell r="C152" t="str">
            <v>D-TBDS1</v>
          </cell>
          <cell r="E152">
            <v>3.0204367022727818</v>
          </cell>
          <cell r="F152">
            <v>3.0153158465389898</v>
          </cell>
          <cell r="G152">
            <v>4.5453854028868692</v>
          </cell>
          <cell r="H152">
            <v>3.3622021019296477</v>
          </cell>
          <cell r="I152">
            <v>3.0188701321156697</v>
          </cell>
          <cell r="J152">
            <v>3.016580551011713</v>
          </cell>
          <cell r="K152">
            <v>3.0164540372597504</v>
          </cell>
          <cell r="L152">
            <v>3.017776357290213</v>
          </cell>
          <cell r="M152">
            <v>3.0165711331222136</v>
          </cell>
          <cell r="N152">
            <v>3.0179691990276014</v>
          </cell>
          <cell r="O152">
            <v>3.0172545368311434</v>
          </cell>
          <cell r="P152">
            <v>3.0200018140003113</v>
          </cell>
        </row>
        <row r="153">
          <cell r="A153" t="str">
            <v>BIO</v>
          </cell>
          <cell r="B153" t="str">
            <v>VAR_fout</v>
          </cell>
          <cell r="C153" t="str">
            <v>SUP_WSTHTGBIO</v>
          </cell>
          <cell r="J153">
            <v>1.5451009852703828E-3</v>
          </cell>
          <cell r="K153">
            <v>1.5633835272807475E-3</v>
          </cell>
          <cell r="L153">
            <v>1.4899954311572731E-3</v>
          </cell>
          <cell r="M153">
            <v>1.6667189363699085E-3</v>
          </cell>
          <cell r="N153">
            <v>1.9353191659104497E-3</v>
          </cell>
          <cell r="O153">
            <v>2.0411927563739251E-3</v>
          </cell>
          <cell r="P153">
            <v>3.7574095234779383E-3</v>
          </cell>
        </row>
        <row r="154">
          <cell r="A154" t="str">
            <v>BIO</v>
          </cell>
          <cell r="B154" t="str">
            <v>VAR_fout</v>
          </cell>
          <cell r="C154" t="str">
            <v>SUP_WSTBIO</v>
          </cell>
          <cell r="E154">
            <v>5.6294125035725067</v>
          </cell>
          <cell r="F154">
            <v>5.7795127262985764</v>
          </cell>
          <cell r="G154">
            <v>5.5703438507497562</v>
          </cell>
          <cell r="H154">
            <v>5.7600341065015837</v>
          </cell>
          <cell r="I154">
            <v>5.7478708865490376</v>
          </cell>
          <cell r="J154">
            <v>5.5858832132658378</v>
          </cell>
          <cell r="K154">
            <v>5.4251434872473094</v>
          </cell>
          <cell r="L154">
            <v>5.2644705885068763</v>
          </cell>
          <cell r="M154">
            <v>5.2643448786218956</v>
          </cell>
          <cell r="N154">
            <v>5.2641087967321214</v>
          </cell>
          <cell r="O154">
            <v>5.2640326247677924</v>
          </cell>
          <cell r="P154">
            <v>5.2626483149659977</v>
          </cell>
        </row>
        <row r="155">
          <cell r="A155" t="str">
            <v>BIO</v>
          </cell>
          <cell r="B155" t="str">
            <v>VAR_fout</v>
          </cell>
          <cell r="C155" t="str">
            <v>D-LBIO</v>
          </cell>
          <cell r="H155">
            <v>3.0026516170915318E-3</v>
          </cell>
          <cell r="I155">
            <v>5.2089466260190398E-2</v>
          </cell>
          <cell r="J155">
            <v>3.1828752853894554E-2</v>
          </cell>
          <cell r="K155">
            <v>6.0203974971233263E-3</v>
          </cell>
          <cell r="L155">
            <v>1.255010150465982E-2</v>
          </cell>
          <cell r="M155">
            <v>4.0926232527561078E-3</v>
          </cell>
          <cell r="N155">
            <v>7.1774332502180143E-3</v>
          </cell>
          <cell r="O155">
            <v>5.7169706821597445E-3</v>
          </cell>
          <cell r="P155">
            <v>1.1790759694985697E-2</v>
          </cell>
        </row>
        <row r="156">
          <cell r="A156" t="str">
            <v>BIO</v>
          </cell>
          <cell r="B156" t="str">
            <v>VAR_fout</v>
          </cell>
          <cell r="C156" t="str">
            <v>SUP_MNRBIO</v>
          </cell>
          <cell r="E156">
            <v>1.3280029318648363</v>
          </cell>
          <cell r="F156">
            <v>4.3323916814698959</v>
          </cell>
          <cell r="G156">
            <v>4.3846160857377017</v>
          </cell>
          <cell r="H156">
            <v>4.3847618386075933</v>
          </cell>
          <cell r="I156">
            <v>4.3847639187755307</v>
          </cell>
          <cell r="J156">
            <v>4.3853687933315602</v>
          </cell>
          <cell r="K156">
            <v>4.3854008365858963</v>
          </cell>
          <cell r="L156">
            <v>4.3854347436439189</v>
          </cell>
          <cell r="M156">
            <v>4.3854448879931027</v>
          </cell>
          <cell r="N156">
            <v>4.3854937063888535</v>
          </cell>
          <cell r="O156">
            <v>4.3855824893136655</v>
          </cell>
          <cell r="P156">
            <v>4.3858369532824995</v>
          </cell>
        </row>
        <row r="157">
          <cell r="A157" t="str">
            <v>BIO</v>
          </cell>
          <cell r="B157" t="str">
            <v>VAR_fout</v>
          </cell>
          <cell r="C157" t="str">
            <v>SUP_WODBIO</v>
          </cell>
          <cell r="F157">
            <v>1.3126741302692328E-4</v>
          </cell>
          <cell r="G157">
            <v>2.9339254013011247E-4</v>
          </cell>
          <cell r="H157">
            <v>6.3789333092871092E-4</v>
          </cell>
          <cell r="I157">
            <v>1.0046367270512954E-3</v>
          </cell>
          <cell r="J157">
            <v>1.0897099413187182E-3</v>
          </cell>
          <cell r="K157">
            <v>1.1483893853200728E-3</v>
          </cell>
          <cell r="L157">
            <v>1.3458947566253104E-3</v>
          </cell>
          <cell r="M157">
            <v>1.3734041297785761E-3</v>
          </cell>
          <cell r="N157">
            <v>1.62417596945178E-3</v>
          </cell>
          <cell r="O157">
            <v>1.7422542961735362E-3</v>
          </cell>
          <cell r="P157">
            <v>3.2813587703627474E-3</v>
          </cell>
        </row>
        <row r="158">
          <cell r="A158" t="str">
            <v>BIO</v>
          </cell>
          <cell r="B158" t="str">
            <v>VAR_fin</v>
          </cell>
          <cell r="C158" t="str">
            <v>D-IBIO</v>
          </cell>
          <cell r="E158">
            <v>0.43673201370263803</v>
          </cell>
          <cell r="F158">
            <v>0.55206670242491673</v>
          </cell>
          <cell r="G158">
            <v>1.021788987271971</v>
          </cell>
          <cell r="H158">
            <v>2.2897686210627399</v>
          </cell>
          <cell r="I158">
            <v>3.7770612307261167</v>
          </cell>
          <cell r="J158">
            <v>5.7993989661889493</v>
          </cell>
          <cell r="K158">
            <v>5.861628652067524</v>
          </cell>
          <cell r="L158">
            <v>5.8625305315664589</v>
          </cell>
          <cell r="M158">
            <v>6.2572092160692634</v>
          </cell>
          <cell r="N158">
            <v>6.5642765800720486</v>
          </cell>
          <cell r="O158">
            <v>6.5644861944723782</v>
          </cell>
          <cell r="P158">
            <v>6.8626974263859646</v>
          </cell>
        </row>
        <row r="159">
          <cell r="A159" t="str">
            <v>BIO</v>
          </cell>
          <cell r="B159" t="str">
            <v>VAR_fin</v>
          </cell>
          <cell r="C159" t="str">
            <v>D-EBIO</v>
          </cell>
          <cell r="E159">
            <v>1.1839527735890489</v>
          </cell>
          <cell r="F159">
            <v>1.9592167366011344</v>
          </cell>
          <cell r="G159">
            <v>1.9592176865144579</v>
          </cell>
          <cell r="H159">
            <v>1.9592173616955073</v>
          </cell>
          <cell r="I159">
            <v>1.959220742212751</v>
          </cell>
          <cell r="J159">
            <v>1.9592258466109733</v>
          </cell>
          <cell r="K159">
            <v>1.9592307225702272</v>
          </cell>
          <cell r="L159">
            <v>1.9592386338025887</v>
          </cell>
          <cell r="M159">
            <v>1.9592425435011547</v>
          </cell>
          <cell r="N159">
            <v>1.9592547016555386</v>
          </cell>
          <cell r="O159">
            <v>1.9592670603382039</v>
          </cell>
          <cell r="P159">
            <v>1.9593259223590496</v>
          </cell>
        </row>
        <row r="160">
          <cell r="A160" t="str">
            <v>BIO</v>
          </cell>
          <cell r="B160" t="str">
            <v>VAR_fin</v>
          </cell>
          <cell r="C160" t="str">
            <v>D-CBIO</v>
          </cell>
          <cell r="E160">
            <v>1.2890721975280004</v>
          </cell>
          <cell r="F160">
            <v>3.5334851396147573</v>
          </cell>
          <cell r="G160">
            <v>3.476262768345221</v>
          </cell>
          <cell r="H160">
            <v>3.4760991082175177</v>
          </cell>
          <cell r="I160">
            <v>3.4761019897783783</v>
          </cell>
          <cell r="J160">
            <v>3.4738058930179649</v>
          </cell>
          <cell r="K160">
            <v>3.4738351134861345</v>
          </cell>
          <cell r="L160">
            <v>3.4774561718518666</v>
          </cell>
          <cell r="M160">
            <v>3.4772993287044573</v>
          </cell>
          <cell r="N160">
            <v>3.4793480165428261</v>
          </cell>
          <cell r="O160">
            <v>3.4794024723872674</v>
          </cell>
          <cell r="P160">
            <v>3.4890062170446714</v>
          </cell>
        </row>
        <row r="161">
          <cell r="A161" t="str">
            <v>BIO</v>
          </cell>
          <cell r="B161" t="str">
            <v>VAR_fin</v>
          </cell>
          <cell r="C161" t="str">
            <v>D-SBIO</v>
          </cell>
          <cell r="E161">
            <v>4.0476996789815525</v>
          </cell>
          <cell r="F161">
            <v>4.5837761347812247</v>
          </cell>
          <cell r="G161">
            <v>4.6651361053264093</v>
          </cell>
          <cell r="H161">
            <v>4.6546537123453113</v>
          </cell>
          <cell r="I161">
            <v>4.7683294150229916</v>
          </cell>
          <cell r="J161">
            <v>4.8659240957093406</v>
          </cell>
          <cell r="K161">
            <v>4.9364280181391917</v>
          </cell>
          <cell r="L161">
            <v>5.0595614308512822</v>
          </cell>
          <cell r="M161">
            <v>5.0600693363019698</v>
          </cell>
          <cell r="N161">
            <v>5.0616453655446847</v>
          </cell>
          <cell r="O161">
            <v>6.4034914505805451</v>
          </cell>
          <cell r="P161">
            <v>6.458795352055291</v>
          </cell>
        </row>
        <row r="162">
          <cell r="A162" t="str">
            <v>TKERintl_SAF</v>
          </cell>
          <cell r="B162" t="str">
            <v>VAR_fout</v>
          </cell>
          <cell r="C162" t="str">
            <v>D-TBDS1intl</v>
          </cell>
          <cell r="H162">
            <v>5.4446612613821097</v>
          </cell>
          <cell r="I162">
            <v>5.7422346267161801</v>
          </cell>
          <cell r="J162">
            <v>5.9416233061294204</v>
          </cell>
          <cell r="K162">
            <v>6.0831840688613603</v>
          </cell>
          <cell r="L162">
            <v>6.2037454060026702</v>
          </cell>
          <cell r="M162">
            <v>6.20374609081248</v>
          </cell>
          <cell r="N162">
            <v>6.2037478253949097</v>
          </cell>
          <cell r="O162">
            <v>6.2037504631706701</v>
          </cell>
          <cell r="P162">
            <v>6.3099915071811896</v>
          </cell>
        </row>
        <row r="163">
          <cell r="A163" t="str">
            <v>EBIO</v>
          </cell>
          <cell r="B163" t="str">
            <v>VAR_fout</v>
          </cell>
          <cell r="C163" t="str">
            <v>D-EBIO</v>
          </cell>
          <cell r="E163">
            <v>1.1839527735890489</v>
          </cell>
          <cell r="F163">
            <v>1.9592167366011344</v>
          </cell>
          <cell r="G163">
            <v>1.9592176865144579</v>
          </cell>
          <cell r="H163">
            <v>1.9592173616955073</v>
          </cell>
          <cell r="I163">
            <v>1.959220742212751</v>
          </cell>
          <cell r="J163">
            <v>1.9592258466109733</v>
          </cell>
          <cell r="K163">
            <v>1.9592307225702272</v>
          </cell>
          <cell r="L163">
            <v>1.9592386338025887</v>
          </cell>
          <cell r="M163">
            <v>1.9592425435011547</v>
          </cell>
          <cell r="N163">
            <v>1.9592547016555386</v>
          </cell>
          <cell r="O163">
            <v>1.9592670603382039</v>
          </cell>
          <cell r="P163">
            <v>1.9593259223590496</v>
          </cell>
        </row>
        <row r="164">
          <cell r="A164" t="str">
            <v>PLT</v>
          </cell>
          <cell r="B164" t="str">
            <v>VAR_fout</v>
          </cell>
          <cell r="C164" t="str">
            <v>CT_CWODPLT</v>
          </cell>
          <cell r="E164">
            <v>5.9796492409280129</v>
          </cell>
          <cell r="F164">
            <v>6.9696551082272391</v>
          </cell>
          <cell r="G164">
            <v>6.784642234666717</v>
          </cell>
          <cell r="H164">
            <v>7.150382041062497</v>
          </cell>
          <cell r="I164">
            <v>7.4345510272658553</v>
          </cell>
          <cell r="J164">
            <v>7.8664785854110226</v>
          </cell>
          <cell r="K164">
            <v>7.8214706330781665</v>
          </cell>
          <cell r="L164">
            <v>7.94823554576839</v>
          </cell>
          <cell r="M164">
            <v>7.9272694705092883</v>
          </cell>
          <cell r="N164">
            <v>7.9043294988381172</v>
          </cell>
          <cell r="O164">
            <v>7.8433982213480284</v>
          </cell>
          <cell r="P164">
            <v>7.7231073374283978</v>
          </cell>
        </row>
        <row r="165">
          <cell r="A165" t="str">
            <v>SLFO</v>
          </cell>
          <cell r="B165" t="str">
            <v>VAR_fout</v>
          </cell>
          <cell r="C165" t="str">
            <v>D-SLFO</v>
          </cell>
          <cell r="E165">
            <v>30.256635387764018</v>
          </cell>
          <cell r="F165">
            <v>26.819619732373347</v>
          </cell>
          <cell r="G165">
            <v>25.283530189243411</v>
          </cell>
          <cell r="H165">
            <v>21.198974123071086</v>
          </cell>
          <cell r="I165">
            <v>16.94070868953122</v>
          </cell>
          <cell r="J165">
            <v>13.932256481493971</v>
          </cell>
          <cell r="K165">
            <v>12.912003462566728</v>
          </cell>
          <cell r="L165">
            <v>13.319818204056485</v>
          </cell>
          <cell r="M165">
            <v>9.07559792706998</v>
          </cell>
          <cell r="N165">
            <v>7.4421067204772697</v>
          </cell>
          <cell r="O165">
            <v>4.3270312384835918</v>
          </cell>
          <cell r="P165">
            <v>2.2560653218746998</v>
          </cell>
        </row>
        <row r="166">
          <cell r="A166" t="str">
            <v>ETH</v>
          </cell>
          <cell r="B166" t="str">
            <v>VAR_fout</v>
          </cell>
          <cell r="C166" t="str">
            <v>IMPETH</v>
          </cell>
          <cell r="E166">
            <v>4.4341510762680754</v>
          </cell>
          <cell r="F166">
            <v>4.3986160621845576</v>
          </cell>
          <cell r="G166">
            <v>4.6284645588852591</v>
          </cell>
          <cell r="H166">
            <v>4.1165063571280998</v>
          </cell>
          <cell r="I166">
            <v>2.8948190038754289</v>
          </cell>
          <cell r="J166">
            <v>2.2375700796592364</v>
          </cell>
          <cell r="K166">
            <v>1.9243639625150082</v>
          </cell>
          <cell r="L166">
            <v>1.665304761956468</v>
          </cell>
          <cell r="M166">
            <v>1.5140515428981549</v>
          </cell>
          <cell r="N166">
            <v>1.3765922314931005</v>
          </cell>
          <cell r="O166">
            <v>1.2698361770959961</v>
          </cell>
          <cell r="P166">
            <v>1.2170137845572706</v>
          </cell>
        </row>
        <row r="167">
          <cell r="A167" t="str">
            <v>ETH</v>
          </cell>
          <cell r="B167" t="str">
            <v>VAR_fout</v>
          </cell>
          <cell r="C167" t="str">
            <v>CT_CWODETH</v>
          </cell>
          <cell r="E167">
            <v>0.19032343393608331</v>
          </cell>
          <cell r="F167">
            <v>7.2800103687661655E-5</v>
          </cell>
          <cell r="G167">
            <v>1.3001417213782871E-3</v>
          </cell>
          <cell r="H167">
            <v>1.6637777707048177E-4</v>
          </cell>
          <cell r="I167">
            <v>2.3622863238704643E-4</v>
          </cell>
          <cell r="J167">
            <v>2.7853064778324407E-4</v>
          </cell>
          <cell r="K167">
            <v>2.8285887914020381E-4</v>
          </cell>
          <cell r="L167">
            <v>6.8933294065956149E-4</v>
          </cell>
          <cell r="M167">
            <v>5.6278049425078182E-4</v>
          </cell>
          <cell r="N167">
            <v>1.1861101904537506E-3</v>
          </cell>
          <cell r="O167">
            <v>1.1906688491939389E-3</v>
          </cell>
          <cell r="P167">
            <v>2.4722217534395526E-3</v>
          </cell>
        </row>
        <row r="168">
          <cell r="A168" t="str">
            <v>ETH</v>
          </cell>
          <cell r="B168" t="str">
            <v>VAR_fin</v>
          </cell>
          <cell r="C168" t="str">
            <v>D-TGSL</v>
          </cell>
          <cell r="E168">
            <v>4.6244745102041609</v>
          </cell>
          <cell r="F168">
            <v>4.3986888622882452</v>
          </cell>
          <cell r="G168">
            <v>4.629764700606632</v>
          </cell>
          <cell r="H168">
            <v>4.1166727349051699</v>
          </cell>
          <cell r="I168">
            <v>2.8950552325078167</v>
          </cell>
          <cell r="J168">
            <v>2.2378486103070179</v>
          </cell>
          <cell r="K168">
            <v>1.9246468213941477</v>
          </cell>
          <cell r="L168">
            <v>1.6659940948971275</v>
          </cell>
          <cell r="M168">
            <v>1.5146143233924068</v>
          </cell>
          <cell r="N168">
            <v>1.3777783416835541</v>
          </cell>
          <cell r="O168">
            <v>1.2710268459451886</v>
          </cell>
          <cell r="P168">
            <v>1.2194860063107114</v>
          </cell>
        </row>
        <row r="169">
          <cell r="A169" t="str">
            <v>TGSL</v>
          </cell>
          <cell r="B169" t="str">
            <v>VAR_fout</v>
          </cell>
          <cell r="C169" t="str">
            <v>D-TGSL</v>
          </cell>
          <cell r="E169">
            <v>83.235339003412534</v>
          </cell>
          <cell r="F169">
            <v>79.173258499287073</v>
          </cell>
          <cell r="G169">
            <v>83.329666990869171</v>
          </cell>
          <cell r="H169">
            <v>61.562989375418503</v>
          </cell>
          <cell r="I169">
            <v>47.087883010508371</v>
          </cell>
          <cell r="J169">
            <v>40.260791718682341</v>
          </cell>
          <cell r="K169">
            <v>34.625847263416752</v>
          </cell>
          <cell r="L169">
            <v>29.952174531819427</v>
          </cell>
          <cell r="M169">
            <v>27.243146157394754</v>
          </cell>
          <cell r="N169">
            <v>24.759188619934754</v>
          </cell>
          <cell r="O169">
            <v>22.848542984968308</v>
          </cell>
          <cell r="P169">
            <v>21.873882358106158</v>
          </cell>
        </row>
        <row r="170">
          <cell r="A170" t="str">
            <v>RLFO</v>
          </cell>
          <cell r="B170" t="str">
            <v>VAR_fout</v>
          </cell>
          <cell r="C170" t="str">
            <v>D-RLFO</v>
          </cell>
          <cell r="E170">
            <v>60.231843011809588</v>
          </cell>
          <cell r="F170">
            <v>51.319994796518898</v>
          </cell>
          <cell r="G170">
            <v>44.733566036485854</v>
          </cell>
          <cell r="H170">
            <v>45.799751186257822</v>
          </cell>
          <cell r="I170">
            <v>36.771762303127062</v>
          </cell>
          <cell r="J170">
            <v>33.591852363997837</v>
          </cell>
          <cell r="K170">
            <v>32.465356820078561</v>
          </cell>
          <cell r="L170">
            <v>27.838342681537046</v>
          </cell>
          <cell r="M170">
            <v>25.838691386877493</v>
          </cell>
          <cell r="N170">
            <v>21.998300425155225</v>
          </cell>
          <cell r="O170">
            <v>16.377638857665538</v>
          </cell>
          <cell r="P170">
            <v>6.2038698676743174</v>
          </cell>
        </row>
        <row r="171">
          <cell r="A171" t="str">
            <v>CELC_E</v>
          </cell>
          <cell r="B171" t="str">
            <v>VAR_fout</v>
          </cell>
          <cell r="C171" t="str">
            <v>ESOL-PV_E</v>
          </cell>
          <cell r="H171">
            <v>4.3310767254533213E-5</v>
          </cell>
          <cell r="I171">
            <v>9.2242418676141799E-4</v>
          </cell>
          <cell r="J171">
            <v>2.9495503267667057E-3</v>
          </cell>
          <cell r="K171">
            <v>3.5806341729792356E-3</v>
          </cell>
          <cell r="L171">
            <v>3.6033407582808214E-3</v>
          </cell>
          <cell r="M171">
            <v>3.6056689661878535E-3</v>
          </cell>
          <cell r="N171">
            <v>3.6191507891538792E-3</v>
          </cell>
          <cell r="O171">
            <v>2.7738826605758346E-3</v>
          </cell>
          <cell r="P171">
            <v>5.1385622177417259E-3</v>
          </cell>
        </row>
        <row r="172">
          <cell r="A172" t="str">
            <v>CELC_E</v>
          </cell>
          <cell r="B172" t="str">
            <v>VAR_fin</v>
          </cell>
          <cell r="C172" t="str">
            <v>SUP_ELCH2_D</v>
          </cell>
          <cell r="H172">
            <v>4.3142815193016275E-5</v>
          </cell>
          <cell r="I172">
            <v>9.2241097914891475E-4</v>
          </cell>
          <cell r="J172">
            <v>2.9495503267667057E-3</v>
          </cell>
          <cell r="K172">
            <v>3.5806341729792356E-3</v>
          </cell>
          <cell r="L172">
            <v>3.6033407582808214E-3</v>
          </cell>
          <cell r="M172">
            <v>3.6056689661878535E-3</v>
          </cell>
          <cell r="N172">
            <v>3.6191507891538792E-3</v>
          </cell>
          <cell r="O172">
            <v>2.7738826605758346E-3</v>
          </cell>
          <cell r="P172">
            <v>5.1385622177417259E-3</v>
          </cell>
        </row>
        <row r="173">
          <cell r="A173" t="str">
            <v>CBIO</v>
          </cell>
          <cell r="B173" t="str">
            <v>VAR_fout</v>
          </cell>
          <cell r="C173" t="str">
            <v>D-CBIO</v>
          </cell>
          <cell r="E173">
            <v>1.2890721975280004</v>
          </cell>
          <cell r="F173">
            <v>3.5334851396147573</v>
          </cell>
          <cell r="G173">
            <v>3.476262768345221</v>
          </cell>
          <cell r="H173">
            <v>3.4760991082175177</v>
          </cell>
          <cell r="I173">
            <v>3.4761019897783783</v>
          </cell>
          <cell r="J173">
            <v>3.4738058930179649</v>
          </cell>
          <cell r="K173">
            <v>3.4738351134861345</v>
          </cell>
          <cell r="L173">
            <v>3.4774561718518666</v>
          </cell>
          <cell r="M173">
            <v>3.4772993287044573</v>
          </cell>
          <cell r="N173">
            <v>3.4793480165428261</v>
          </cell>
          <cell r="O173">
            <v>3.4794024723872674</v>
          </cell>
          <cell r="P173">
            <v>3.4890062170446714</v>
          </cell>
        </row>
        <row r="174">
          <cell r="A174" t="str">
            <v>CBIO</v>
          </cell>
          <cell r="B174" t="str">
            <v>VAR_fin</v>
          </cell>
          <cell r="C174" t="str">
            <v>SUP_BIONGA</v>
          </cell>
          <cell r="E174">
            <v>1.2890721975280004</v>
          </cell>
          <cell r="F174">
            <v>3.5334851396147573</v>
          </cell>
          <cell r="G174">
            <v>3.476262768345221</v>
          </cell>
          <cell r="H174">
            <v>3.4760991082175177</v>
          </cell>
          <cell r="I174">
            <v>3.4761019897783783</v>
          </cell>
          <cell r="J174">
            <v>3.4738058930179649</v>
          </cell>
          <cell r="K174">
            <v>3.4738351134861345</v>
          </cell>
          <cell r="L174">
            <v>3.4774561718518666</v>
          </cell>
          <cell r="M174">
            <v>3.4772993287044573</v>
          </cell>
          <cell r="N174">
            <v>3.4793480165428261</v>
          </cell>
          <cell r="O174">
            <v>3.4794024723872674</v>
          </cell>
          <cell r="P174">
            <v>3.4890062170446714</v>
          </cell>
        </row>
        <row r="175">
          <cell r="A175" t="str">
            <v>RSH2</v>
          </cell>
          <cell r="B175" t="str">
            <v>VAR_fout</v>
          </cell>
          <cell r="C175" t="str">
            <v>D-SNGA</v>
          </cell>
          <cell r="H175">
            <v>2.9301284469015147E-3</v>
          </cell>
          <cell r="I175">
            <v>6.8407935509847521E-3</v>
          </cell>
          <cell r="J175">
            <v>7.2303911440968144E-3</v>
          </cell>
          <cell r="K175">
            <v>6.7182861055240959E-3</v>
          </cell>
          <cell r="L175">
            <v>2.1994950857953478E-2</v>
          </cell>
          <cell r="M175">
            <v>1.9229804254743833E-2</v>
          </cell>
          <cell r="N175">
            <v>6.4852142550963859E-2</v>
          </cell>
          <cell r="O175">
            <v>7.8129081142264398E-2</v>
          </cell>
          <cell r="P175">
            <v>8.8556354928842881E-2</v>
          </cell>
        </row>
        <row r="176">
          <cell r="A176" t="str">
            <v>RSH2</v>
          </cell>
          <cell r="B176" t="str">
            <v>VAR_fout</v>
          </cell>
          <cell r="C176" t="str">
            <v>D-RNGA</v>
          </cell>
          <cell r="H176">
            <v>2.5363758949227713E-3</v>
          </cell>
          <cell r="I176">
            <v>6.4052640854085838E-3</v>
          </cell>
          <cell r="J176">
            <v>7.3455519713574637E-3</v>
          </cell>
          <cell r="K176">
            <v>8.3577875284094449E-3</v>
          </cell>
          <cell r="L176">
            <v>2.4534989734347479E-2</v>
          </cell>
          <cell r="M176">
            <v>2.2079414082275844E-2</v>
          </cell>
          <cell r="N176">
            <v>0.11142055661342062</v>
          </cell>
          <cell r="O176">
            <v>0.13826108274352242</v>
          </cell>
          <cell r="P176">
            <v>0.1388133433363897</v>
          </cell>
        </row>
        <row r="177">
          <cell r="A177" t="str">
            <v>LTH</v>
          </cell>
          <cell r="B177" t="str">
            <v>VAR_fout</v>
          </cell>
          <cell r="C177" t="str">
            <v>SUP_WODBIO</v>
          </cell>
          <cell r="F177">
            <v>1.5752089563230788E-5</v>
          </cell>
          <cell r="G177">
            <v>3.5207104815613468E-5</v>
          </cell>
          <cell r="H177">
            <v>7.6547199711445282E-5</v>
          </cell>
          <cell r="I177">
            <v>1.2055640724615549E-4</v>
          </cell>
          <cell r="J177">
            <v>1.307651929582462E-4</v>
          </cell>
          <cell r="K177">
            <v>1.3780672623840874E-4</v>
          </cell>
          <cell r="L177">
            <v>1.6150737079503733E-4</v>
          </cell>
          <cell r="M177">
            <v>1.648084955734292E-4</v>
          </cell>
          <cell r="N177">
            <v>1.9490111633421373E-4</v>
          </cell>
          <cell r="O177">
            <v>2.0907051554082444E-4</v>
          </cell>
          <cell r="P177">
            <v>3.9376305244353057E-4</v>
          </cell>
        </row>
        <row r="178">
          <cell r="A178" t="str">
            <v>LTH</v>
          </cell>
          <cell r="B178" t="str">
            <v>VAR_fout</v>
          </cell>
          <cell r="C178" t="str">
            <v>CT_CWODBDS</v>
          </cell>
          <cell r="E178">
            <v>0.24432208173527781</v>
          </cell>
          <cell r="F178">
            <v>0.24854828297022449</v>
          </cell>
          <cell r="G178">
            <v>0.24574146126236185</v>
          </cell>
          <cell r="H178">
            <v>3.2774359902984197E-4</v>
          </cell>
          <cell r="I178">
            <v>2.6155895509871887E-4</v>
          </cell>
          <cell r="J178">
            <v>6.5883042009190051E-4</v>
          </cell>
          <cell r="K178">
            <v>8.7374967032038118E-4</v>
          </cell>
          <cell r="L178">
            <v>1.0570941789866272E-2</v>
          </cell>
          <cell r="M178">
            <v>0.10799728476862529</v>
          </cell>
          <cell r="N178">
            <v>0.17523728464588087</v>
          </cell>
          <cell r="O178">
            <v>0.65694520174082627</v>
          </cell>
          <cell r="P178">
            <v>0.77748550322862597</v>
          </cell>
        </row>
        <row r="179">
          <cell r="A179" t="str">
            <v>LTH</v>
          </cell>
          <cell r="B179" t="str">
            <v>VAR_fin</v>
          </cell>
          <cell r="C179" t="str">
            <v>D-CHEAT</v>
          </cell>
          <cell r="J179">
            <v>3.9586458773916008E-4</v>
          </cell>
          <cell r="K179">
            <v>5.4116534812675239E-4</v>
          </cell>
          <cell r="L179">
            <v>8.3130112720954357E-4</v>
          </cell>
          <cell r="M179">
            <v>8.3814013221253586E-4</v>
          </cell>
          <cell r="N179">
            <v>1.1102861737862218E-3</v>
          </cell>
          <cell r="O179">
            <v>1.1722341178948838E-3</v>
          </cell>
          <cell r="P179">
            <v>2.8804941833124619E-3</v>
          </cell>
        </row>
        <row r="180">
          <cell r="A180" t="str">
            <v>LNGA</v>
          </cell>
          <cell r="B180" t="str">
            <v>VAR_fin</v>
          </cell>
          <cell r="C180" t="str">
            <v>D-LNGA</v>
          </cell>
          <cell r="H180">
            <v>1.7403776439998077E-3</v>
          </cell>
          <cell r="I180">
            <v>3.0200937032183795E-3</v>
          </cell>
          <cell r="J180">
            <v>2.8527155628543495E-3</v>
          </cell>
          <cell r="K180">
            <v>2.9552051051057317E-3</v>
          </cell>
          <cell r="L180">
            <v>6.4638377822971655E-3</v>
          </cell>
          <cell r="M180">
            <v>3.275261802460508E-3</v>
          </cell>
          <cell r="N180">
            <v>6.4850321436591635E-3</v>
          </cell>
          <cell r="O180">
            <v>4.89689983098969E-3</v>
          </cell>
          <cell r="P180">
            <v>1.0790423462471615E-2</v>
          </cell>
        </row>
        <row r="181">
          <cell r="A181" t="str">
            <v>IH2</v>
          </cell>
          <cell r="B181" t="str">
            <v>VAR_fout</v>
          </cell>
          <cell r="C181" t="str">
            <v>D-INGA</v>
          </cell>
          <cell r="H181">
            <v>5.9297790672975335E-3</v>
          </cell>
          <cell r="I181">
            <v>1.9782655103360129E-2</v>
          </cell>
          <cell r="J181">
            <v>3.0088826779340522E-2</v>
          </cell>
          <cell r="K181">
            <v>2.8424688420491659E-2</v>
          </cell>
          <cell r="L181">
            <v>0.10709165882237291</v>
          </cell>
          <cell r="M181">
            <v>0.12355506331308483</v>
          </cell>
          <cell r="N181">
            <v>0.19771849902026947</v>
          </cell>
          <cell r="O181">
            <v>0.19432018196527734</v>
          </cell>
          <cell r="P181">
            <v>0.2013244474215119</v>
          </cell>
        </row>
        <row r="182">
          <cell r="A182" t="str">
            <v>WHEAT</v>
          </cell>
          <cell r="B182" t="str">
            <v>VAR_fin</v>
          </cell>
          <cell r="C182" t="str">
            <v>D-CHEAT</v>
          </cell>
          <cell r="J182">
            <v>2.3063269599039064E-3</v>
          </cell>
          <cell r="K182">
            <v>2.4950996201739684E-3</v>
          </cell>
          <cell r="L182">
            <v>2.6090357273911855E-3</v>
          </cell>
          <cell r="M182">
            <v>2.17286834482373E-3</v>
          </cell>
          <cell r="N182">
            <v>2.3712257846693527E-3</v>
          </cell>
          <cell r="O182">
            <v>2.2540564041237479E-3</v>
          </cell>
          <cell r="P182">
            <v>3.7938366795366488E-3</v>
          </cell>
        </row>
        <row r="183">
          <cell r="A183" t="str">
            <v>SOL</v>
          </cell>
          <cell r="B183" t="str">
            <v>VAR_fin</v>
          </cell>
          <cell r="C183" t="str">
            <v>ESOL-PV_A</v>
          </cell>
          <cell r="H183">
            <v>1.0667913902001527E-3</v>
          </cell>
          <cell r="I183">
            <v>3.9760761189789103E-3</v>
          </cell>
          <cell r="J183">
            <v>3.9974519958276139E-3</v>
          </cell>
          <cell r="K183">
            <v>4.0094275230216992E-3</v>
          </cell>
          <cell r="L183">
            <v>4.025422255119121E-3</v>
          </cell>
          <cell r="M183">
            <v>4.1465439680758104E-3</v>
          </cell>
          <cell r="N183">
            <v>4.4092226398585194E-3</v>
          </cell>
          <cell r="O183">
            <v>6.1267560088133196E-3</v>
          </cell>
          <cell r="P183">
            <v>1.47211760888899E-2</v>
          </cell>
        </row>
        <row r="184">
          <cell r="A184" t="str">
            <v>SOL</v>
          </cell>
          <cell r="B184" t="str">
            <v>VAR_fin</v>
          </cell>
          <cell r="C184" t="str">
            <v>ESOL-PV_E</v>
          </cell>
          <cell r="H184">
            <v>4.3310767254533213E-5</v>
          </cell>
          <cell r="I184">
            <v>9.2242418676141799E-4</v>
          </cell>
          <cell r="J184">
            <v>2.9495503267667057E-3</v>
          </cell>
          <cell r="K184">
            <v>3.5806341729792356E-3</v>
          </cell>
          <cell r="L184">
            <v>3.6033407582808214E-3</v>
          </cell>
          <cell r="M184">
            <v>3.6056689661878535E-3</v>
          </cell>
          <cell r="N184">
            <v>3.6191507891538792E-3</v>
          </cell>
          <cell r="O184">
            <v>2.7738826605758346E-3</v>
          </cell>
          <cell r="P184">
            <v>5.1385622177417259E-3</v>
          </cell>
        </row>
        <row r="185">
          <cell r="A185" t="str">
            <v>TKER</v>
          </cell>
          <cell r="B185" t="str">
            <v>VAR_fout</v>
          </cell>
          <cell r="C185" t="str">
            <v>D-TBDS1</v>
          </cell>
          <cell r="E185">
            <v>2.5747769661673601E-3</v>
          </cell>
          <cell r="F185">
            <v>3.7628491144146199E-5</v>
          </cell>
          <cell r="G185">
            <v>4.5605890595471999E-3</v>
          </cell>
          <cell r="H185">
            <v>0.92046359993925897</v>
          </cell>
          <cell r="I185">
            <v>1.19140748774421</v>
          </cell>
          <cell r="J185">
            <v>1.15805690250174</v>
          </cell>
          <cell r="K185">
            <v>1.25099155019832</v>
          </cell>
          <cell r="L185">
            <v>1.3116879821956799</v>
          </cell>
          <cell r="M185">
            <v>1.3173189422559499</v>
          </cell>
          <cell r="N185">
            <v>1.34779566309679</v>
          </cell>
          <cell r="O185">
            <v>1.2035536899402399</v>
          </cell>
          <cell r="P185">
            <v>1.0745450288807099</v>
          </cell>
        </row>
        <row r="186">
          <cell r="A186" t="str">
            <v>BDS1</v>
          </cell>
          <cell r="B186" t="str">
            <v>VAR_fout</v>
          </cell>
          <cell r="C186" t="str">
            <v>IMPBDS1</v>
          </cell>
          <cell r="H186">
            <v>5.4446612613821097</v>
          </cell>
          <cell r="I186">
            <v>5.7422346267161801</v>
          </cell>
          <cell r="J186">
            <v>5.9416233061294204</v>
          </cell>
          <cell r="K186">
            <v>6.0831840688613603</v>
          </cell>
          <cell r="L186">
            <v>6.2037454060026702</v>
          </cell>
          <cell r="M186">
            <v>6.20374609081248</v>
          </cell>
          <cell r="N186">
            <v>6.2037478253949097</v>
          </cell>
          <cell r="O186">
            <v>6.2037504631706701</v>
          </cell>
          <cell r="P186">
            <v>6.3099915071811896</v>
          </cell>
        </row>
        <row r="187">
          <cell r="A187" t="str">
            <v>BDS1</v>
          </cell>
          <cell r="B187" t="str">
            <v>VAR_fin</v>
          </cell>
          <cell r="C187" t="str">
            <v>D-TBDS1intl</v>
          </cell>
          <cell r="H187">
            <v>5.4446612613821097</v>
          </cell>
          <cell r="I187">
            <v>5.7422346267161801</v>
          </cell>
          <cell r="J187">
            <v>5.9416233061294204</v>
          </cell>
          <cell r="K187">
            <v>6.0831840688613603</v>
          </cell>
          <cell r="L187">
            <v>6.2037454060026702</v>
          </cell>
          <cell r="M187">
            <v>6.20374609081248</v>
          </cell>
          <cell r="N187">
            <v>6.2037478253949097</v>
          </cell>
          <cell r="O187">
            <v>6.2037504631706701</v>
          </cell>
          <cell r="P187">
            <v>6.3099915071811896</v>
          </cell>
        </row>
        <row r="188">
          <cell r="A188" t="str">
            <v>CELC</v>
          </cell>
          <cell r="B188" t="str">
            <v>VAR_fout</v>
          </cell>
          <cell r="C188" t="str">
            <v>D-CELC</v>
          </cell>
          <cell r="E188">
            <v>0.36112601595400745</v>
          </cell>
          <cell r="F188">
            <v>5.2504171988847777E-2</v>
          </cell>
          <cell r="G188">
            <v>5.3961333749270757E-2</v>
          </cell>
          <cell r="H188">
            <v>2.2940767962632079E-2</v>
          </cell>
          <cell r="I188">
            <v>6.3801811574977607E-2</v>
          </cell>
          <cell r="J188">
            <v>8.3120533553013243E-2</v>
          </cell>
          <cell r="K188">
            <v>7.9457423528625087E-2</v>
          </cell>
          <cell r="L188">
            <v>0.23262964216627247</v>
          </cell>
          <cell r="M188">
            <v>0.26252271789555065</v>
          </cell>
          <cell r="N188">
            <v>0.80421025219709075</v>
          </cell>
          <cell r="O188">
            <v>1.193461125314319</v>
          </cell>
          <cell r="P188">
            <v>1.2688543226530129</v>
          </cell>
        </row>
        <row r="189">
          <cell r="A189" t="str">
            <v>CELC</v>
          </cell>
          <cell r="B189" t="str">
            <v>VAR_fin</v>
          </cell>
          <cell r="C189" t="str">
            <v>SUP_ELCH2_SOEC</v>
          </cell>
          <cell r="J189">
            <v>1.7928560350119766E-2</v>
          </cell>
          <cell r="K189">
            <v>2.3159839139623332E-2</v>
          </cell>
          <cell r="L189">
            <v>3.0791067113479512E-2</v>
          </cell>
          <cell r="M189">
            <v>2.6998869572953173E-2</v>
          </cell>
          <cell r="N189">
            <v>3.1161643048173138E-2</v>
          </cell>
          <cell r="O189">
            <v>3.0746769814396654E-2</v>
          </cell>
          <cell r="P189">
            <v>5.9918776425127496E-2</v>
          </cell>
        </row>
        <row r="190">
          <cell r="A190" t="str">
            <v>CELC</v>
          </cell>
          <cell r="B190" t="str">
            <v>VAR_fin</v>
          </cell>
          <cell r="C190" t="str">
            <v>SUP_ELCH2</v>
          </cell>
          <cell r="E190">
            <v>5.4561363998512106E-3</v>
          </cell>
          <cell r="F190">
            <v>8.0921519281723642E-3</v>
          </cell>
          <cell r="G190">
            <v>8.0366992786845299E-3</v>
          </cell>
          <cell r="H190">
            <v>2.2609502818152962E-2</v>
          </cell>
          <cell r="I190">
            <v>6.3367785470736376E-2</v>
          </cell>
          <cell r="J190">
            <v>6.4617775981051132E-2</v>
          </cell>
          <cell r="K190">
            <v>5.5677989155193161E-2</v>
          </cell>
          <cell r="L190">
            <v>0.19882427299319927</v>
          </cell>
          <cell r="M190">
            <v>0.21535521833402779</v>
          </cell>
          <cell r="N190">
            <v>0.73987520565993459</v>
          </cell>
          <cell r="O190">
            <v>1.0436906546872748</v>
          </cell>
          <cell r="P190">
            <v>1.0663291987717594</v>
          </cell>
        </row>
        <row r="191">
          <cell r="A191" t="str">
            <v>CELC</v>
          </cell>
          <cell r="B191" t="str">
            <v>VAR_fin</v>
          </cell>
          <cell r="C191" t="str">
            <v>CT_CWODBDS</v>
          </cell>
          <cell r="E191">
            <v>4.3539447898979011E-2</v>
          </cell>
          <cell r="F191">
            <v>4.4292578631873379E-2</v>
          </cell>
          <cell r="G191">
            <v>4.3792388609574788E-2</v>
          </cell>
          <cell r="H191">
            <v>5.8405590083523203E-5</v>
          </cell>
          <cell r="I191">
            <v>4.6611147126566604E-5</v>
          </cell>
          <cell r="J191">
            <v>1.174069594779156E-4</v>
          </cell>
          <cell r="K191">
            <v>1.5570667201863226E-4</v>
          </cell>
          <cell r="L191">
            <v>1.8837960369120711E-3</v>
          </cell>
          <cell r="M191">
            <v>1.924566997799863E-2</v>
          </cell>
          <cell r="N191">
            <v>3.1228182776637803E-2</v>
          </cell>
          <cell r="O191">
            <v>0.11707100389996797</v>
          </cell>
          <cell r="P191">
            <v>0.13855190378048601</v>
          </cell>
        </row>
        <row r="192">
          <cell r="A192" t="str">
            <v>CELC</v>
          </cell>
          <cell r="B192" t="str">
            <v>VAR_fin</v>
          </cell>
          <cell r="C192" t="str">
            <v>CT_CWODETH</v>
          </cell>
          <cell r="E192">
            <v>0.31213043165517662</v>
          </cell>
          <cell r="F192">
            <v>1.1939217004776508E-4</v>
          </cell>
          <cell r="G192">
            <v>2.1322324230603922E-3</v>
          </cell>
          <cell r="H192">
            <v>2.7285955439558995E-4</v>
          </cell>
          <cell r="I192">
            <v>3.8741495711475642E-4</v>
          </cell>
          <cell r="J192">
            <v>4.5679026236452008E-4</v>
          </cell>
          <cell r="K192">
            <v>4.6388856178993432E-4</v>
          </cell>
          <cell r="L192">
            <v>1.1305060226816806E-3</v>
          </cell>
          <cell r="M192">
            <v>9.2296001057128139E-4</v>
          </cell>
          <cell r="N192">
            <v>1.9452207123441514E-3</v>
          </cell>
          <cell r="O192">
            <v>1.9526969126780586E-3</v>
          </cell>
          <cell r="P192">
            <v>4.0544436756408649E-3</v>
          </cell>
        </row>
        <row r="193">
          <cell r="A193" t="str">
            <v>SBIO</v>
          </cell>
          <cell r="B193" t="str">
            <v>VAR_fout</v>
          </cell>
          <cell r="C193" t="str">
            <v>D-SBIO</v>
          </cell>
          <cell r="E193">
            <v>4.0476996789815525</v>
          </cell>
          <cell r="F193">
            <v>4.5837761347812247</v>
          </cell>
          <cell r="G193">
            <v>4.6651361053264093</v>
          </cell>
          <cell r="H193">
            <v>4.6546537123453113</v>
          </cell>
          <cell r="I193">
            <v>4.7683294150229916</v>
          </cell>
          <cell r="J193">
            <v>4.8659240957093406</v>
          </cell>
          <cell r="K193">
            <v>4.9364280181391917</v>
          </cell>
          <cell r="L193">
            <v>5.0595614308512822</v>
          </cell>
          <cell r="M193">
            <v>5.0600693363019698</v>
          </cell>
          <cell r="N193">
            <v>5.0616453655446847</v>
          </cell>
          <cell r="O193">
            <v>6.4034914505805451</v>
          </cell>
          <cell r="P193">
            <v>6.458795352055291</v>
          </cell>
        </row>
        <row r="194">
          <cell r="A194" t="str">
            <v>INGA</v>
          </cell>
          <cell r="B194" t="str">
            <v>VAR_fout</v>
          </cell>
          <cell r="C194" t="str">
            <v>D-INGA</v>
          </cell>
          <cell r="E194">
            <v>37.483032675732296</v>
          </cell>
          <cell r="F194">
            <v>30.295715474622728</v>
          </cell>
          <cell r="G194">
            <v>34.035898099936482</v>
          </cell>
          <cell r="H194">
            <v>31.371113287900876</v>
          </cell>
          <cell r="I194">
            <v>27.663600481464176</v>
          </cell>
          <cell r="J194">
            <v>24.709128311587449</v>
          </cell>
          <cell r="K194">
            <v>23.017732262757296</v>
          </cell>
          <cell r="L194">
            <v>21.123783650613245</v>
          </cell>
          <cell r="M194">
            <v>17.689995405184458</v>
          </cell>
          <cell r="N194">
            <v>15.016517752559263</v>
          </cell>
          <cell r="O194">
            <v>14.283427322937094</v>
          </cell>
          <cell r="P194">
            <v>12.747600857348445</v>
          </cell>
        </row>
        <row r="195">
          <cell r="A195" t="str">
            <v>WSTREN</v>
          </cell>
          <cell r="B195" t="str">
            <v>VAR_fin</v>
          </cell>
          <cell r="C195" t="str">
            <v>D-CWST</v>
          </cell>
          <cell r="E195">
            <v>9.6793726989998028</v>
          </cell>
          <cell r="F195">
            <v>9.9374593105328035</v>
          </cell>
          <cell r="G195">
            <v>9.5778083696605787</v>
          </cell>
          <cell r="H195">
            <v>9.9039672151218596</v>
          </cell>
          <cell r="I195">
            <v>9.8830534272148771</v>
          </cell>
          <cell r="J195">
            <v>9.6067088618488476</v>
          </cell>
          <cell r="K195">
            <v>9.3303585780039153</v>
          </cell>
          <cell r="L195">
            <v>9.0540097082257525</v>
          </cell>
          <cell r="M195">
            <v>9.0540174711487058</v>
          </cell>
          <cell r="N195">
            <v>9.0540238098752646</v>
          </cell>
          <cell r="O195">
            <v>9.0540440856098279</v>
          </cell>
          <cell r="P195">
            <v>9.0541156020236535</v>
          </cell>
        </row>
        <row r="196">
          <cell r="A196" t="str">
            <v>SOLPVC</v>
          </cell>
          <cell r="B196" t="str">
            <v>VAR_fin</v>
          </cell>
          <cell r="C196" t="str">
            <v>ESOL-PV_A</v>
          </cell>
          <cell r="H196">
            <v>1.0667913902001501E-3</v>
          </cell>
          <cell r="I196">
            <v>3.9760761189789103E-3</v>
          </cell>
          <cell r="J196">
            <v>3.99745199582762E-3</v>
          </cell>
          <cell r="K196">
            <v>4.0094275230217E-3</v>
          </cell>
          <cell r="L196">
            <v>4.0254222551191201E-3</v>
          </cell>
          <cell r="M196">
            <v>4.1465439680758104E-3</v>
          </cell>
          <cell r="N196">
            <v>4.4092226398585203E-3</v>
          </cell>
          <cell r="O196">
            <v>6.1267560088133204E-3</v>
          </cell>
          <cell r="P196">
            <v>1.47211760888899E-2</v>
          </cell>
        </row>
        <row r="197">
          <cell r="A197" t="str">
            <v>SOLPVC</v>
          </cell>
          <cell r="B197" t="str">
            <v>VAR_fin</v>
          </cell>
          <cell r="C197" t="str">
            <v>ESOL-PV_E</v>
          </cell>
          <cell r="H197">
            <v>4.3310767254533199E-5</v>
          </cell>
          <cell r="I197">
            <v>9.2242418676141799E-4</v>
          </cell>
          <cell r="J197">
            <v>2.94955032676671E-3</v>
          </cell>
          <cell r="K197">
            <v>3.58063417297923E-3</v>
          </cell>
          <cell r="L197">
            <v>3.6033407582808201E-3</v>
          </cell>
          <cell r="M197">
            <v>3.60566896618785E-3</v>
          </cell>
          <cell r="N197">
            <v>3.6191507891538801E-3</v>
          </cell>
          <cell r="O197">
            <v>2.7738826605758402E-3</v>
          </cell>
          <cell r="P197">
            <v>5.1385622177417302E-3</v>
          </cell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1.7703070692522301E-2</v>
          </cell>
          <cell r="E4">
            <v>1.7889269609366199E-2</v>
          </cell>
          <cell r="F4">
            <v>1.7832718599321E-2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4.3845486201580519E-3</v>
          </cell>
          <cell r="E5">
            <v>3.5483544136902358E-3</v>
          </cell>
          <cell r="F5">
            <v>2.2178555660117998E-3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3.138842321369208E-4</v>
          </cell>
          <cell r="E6">
            <v>3.1718563137174129E-4</v>
          </cell>
          <cell r="F6">
            <v>3.1618295388866953E-4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8.3542083033671919E-5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2.9343491576584411</v>
          </cell>
          <cell r="E8">
            <v>0.29666911987935518</v>
          </cell>
          <cell r="F8">
            <v>0.37972266230159368</v>
          </cell>
          <cell r="G8">
            <v>0.37493161619196147</v>
          </cell>
          <cell r="H8">
            <v>0.34811670866392019</v>
          </cell>
          <cell r="I8">
            <v>0.33896550014013799</v>
          </cell>
          <cell r="J8">
            <v>0.32369700201068352</v>
          </cell>
          <cell r="K8">
            <v>0.306920421182444</v>
          </cell>
          <cell r="L8">
            <v>0.29827295065312942</v>
          </cell>
          <cell r="M8">
            <v>0.2972164594440172</v>
          </cell>
          <cell r="N8">
            <v>0.298634722766698</v>
          </cell>
          <cell r="O8">
            <v>0.29635012947957129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5.3704652651714434E-3</v>
          </cell>
          <cell r="E9">
            <v>5.4504738283628232E-4</v>
          </cell>
          <cell r="F9">
            <v>7.0097686105165908E-4</v>
          </cell>
          <cell r="G9">
            <v>7.3070564103873404E-4</v>
          </cell>
          <cell r="H9">
            <v>7.1208933344583426E-4</v>
          </cell>
          <cell r="I9">
            <v>7.0848146633348535E-4</v>
          </cell>
          <cell r="J9">
            <v>7.1440272777579009E-4</v>
          </cell>
          <cell r="K9">
            <v>6.9135681751855682E-4</v>
          </cell>
          <cell r="L9">
            <v>6.8426996007910751E-4</v>
          </cell>
          <cell r="M9">
            <v>6.818462565689506E-4</v>
          </cell>
          <cell r="N9">
            <v>6.8509990389120287E-4</v>
          </cell>
          <cell r="O9">
            <v>6.7985880323505278E-4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5.2027467334369491E-2</v>
          </cell>
          <cell r="E10">
            <v>5.2600907780027519E-3</v>
          </cell>
          <cell r="F10">
            <v>6.7326713174041481E-3</v>
          </cell>
          <cell r="G10">
            <v>6.647723691346836E-3</v>
          </cell>
          <cell r="H10">
            <v>6.1722820685092194E-3</v>
          </cell>
          <cell r="I10">
            <v>6.0100265982294095E-3</v>
          </cell>
          <cell r="J10">
            <v>5.7393085462887246E-3</v>
          </cell>
          <cell r="K10">
            <v>5.4418514394050342E-3</v>
          </cell>
          <cell r="L10">
            <v>5.2885274938498077E-3</v>
          </cell>
          <cell r="M10">
            <v>5.269795380213077E-3</v>
          </cell>
          <cell r="N10">
            <v>5.2949418930265703E-3</v>
          </cell>
          <cell r="O10">
            <v>5.2544349198505504E-3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9.2802615813779497E-7</v>
          </cell>
          <cell r="F11">
            <v>1.76362192357179E-6</v>
          </cell>
          <cell r="G11">
            <v>1.06081270047551E-5</v>
          </cell>
          <cell r="H11">
            <v>1.14361137041163E-5</v>
          </cell>
          <cell r="I11">
            <v>4.9676175046993702E-6</v>
          </cell>
          <cell r="J11">
            <v>1.1638158402256401E-5</v>
          </cell>
          <cell r="K11">
            <v>6.3691384442821499E-6</v>
          </cell>
          <cell r="L11">
            <v>9.5759860615877193E-6</v>
          </cell>
          <cell r="M11">
            <v>1.17589916275451E-5</v>
          </cell>
          <cell r="N11">
            <v>6.2335059955263704E-6</v>
          </cell>
          <cell r="O11">
            <v>1.0046352660694801E-5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1.031427975264023E-4</v>
          </cell>
          <cell r="E12">
            <v>1.4165367643914807E-5</v>
          </cell>
          <cell r="F12">
            <v>1.4173931133010297E-5</v>
          </cell>
          <cell r="G12">
            <v>1.4181333144180789E-5</v>
          </cell>
          <cell r="H12">
            <v>1.41871671808632E-5</v>
          </cell>
          <cell r="I12">
            <v>1.4204404630691778E-5</v>
          </cell>
          <cell r="J12">
            <v>1.42139227026362E-5</v>
          </cell>
          <cell r="K12">
            <v>1.4216123820705055E-5</v>
          </cell>
          <cell r="L12">
            <v>1.42362639993262E-5</v>
          </cell>
          <cell r="M12">
            <v>1.42394726193723E-5</v>
          </cell>
          <cell r="N12">
            <v>1.4239256467173803E-5</v>
          </cell>
          <cell r="O12">
            <v>1.4253114188356599E-5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2.1570442455937024E-4</v>
          </cell>
          <cell r="E13">
            <v>1.1594532033619763E-3</v>
          </cell>
          <cell r="F13">
            <v>1.5832297521925758E-3</v>
          </cell>
          <cell r="G13">
            <v>1.7815048916145638E-3</v>
          </cell>
          <cell r="H13">
            <v>1.7361182969557495E-3</v>
          </cell>
          <cell r="I13">
            <v>1.8425710225714374E-3</v>
          </cell>
          <cell r="J13">
            <v>2.5169359391681132E-3</v>
          </cell>
          <cell r="K13">
            <v>2.435072337003517E-3</v>
          </cell>
          <cell r="L13">
            <v>4.6905398482697787E-3</v>
          </cell>
          <cell r="M13">
            <v>9.2801126574323361E-3</v>
          </cell>
          <cell r="N13">
            <v>1.3812692449098963E-2</v>
          </cell>
          <cell r="O13">
            <v>2.1531266573492972E-2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2.1570442455937024E-4</v>
          </cell>
          <cell r="E14">
            <v>1.1594532033619763E-3</v>
          </cell>
          <cell r="F14">
            <v>1.5832297521925758E-3</v>
          </cell>
          <cell r="G14">
            <v>1.7815048916145638E-3</v>
          </cell>
          <cell r="H14">
            <v>1.7361182969557495E-3</v>
          </cell>
          <cell r="I14">
            <v>1.8425710225714374E-3</v>
          </cell>
          <cell r="J14">
            <v>2.5169359391681132E-3</v>
          </cell>
          <cell r="K14">
            <v>2.435072337003517E-3</v>
          </cell>
          <cell r="L14">
            <v>4.6905398482697787E-3</v>
          </cell>
          <cell r="M14">
            <v>9.2801126574323361E-3</v>
          </cell>
          <cell r="N14">
            <v>1.3812692449098963E-2</v>
          </cell>
          <cell r="O14">
            <v>2.1531266573492972E-2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1.04826368248809E-4</v>
          </cell>
          <cell r="F15">
            <v>1.04389756391647E-4</v>
          </cell>
          <cell r="G15">
            <v>7.6769576229174697E-5</v>
          </cell>
          <cell r="H15">
            <v>1.01025562605437E-4</v>
          </cell>
          <cell r="I15">
            <v>1.36896604380113E-4</v>
          </cell>
          <cell r="J15">
            <v>2.0567304681813999E-4</v>
          </cell>
          <cell r="K15">
            <v>1.0482964251471799E-4</v>
          </cell>
          <cell r="L15">
            <v>4.9083053155976901E-4</v>
          </cell>
          <cell r="M15">
            <v>8.3614943415788597E-4</v>
          </cell>
          <cell r="N15">
            <v>9.0162705758700895E-4</v>
          </cell>
          <cell r="O15">
            <v>1.51749556344656E-3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2.5983708701986566E-5</v>
          </cell>
          <cell r="E16">
            <v>1.2929151171073891E-4</v>
          </cell>
          <cell r="F16">
            <v>2.2599365578492033E-4</v>
          </cell>
          <cell r="G16">
            <v>2.6028834064202334E-4</v>
          </cell>
          <cell r="H16">
            <v>2.5013060807018507E-4</v>
          </cell>
          <cell r="I16">
            <v>2.6580112805325894E-4</v>
          </cell>
          <cell r="J16">
            <v>3.7116524669730073E-4</v>
          </cell>
          <cell r="K16">
            <v>3.560962429374027E-4</v>
          </cell>
          <cell r="L16">
            <v>7.019601571678194E-4</v>
          </cell>
          <cell r="M16">
            <v>1.3916233233836617E-3</v>
          </cell>
          <cell r="N16">
            <v>2.0816056935335872E-3</v>
          </cell>
          <cell r="O16">
            <v>3.25505591639979E-3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1.5628472004104463E-3</v>
          </cell>
          <cell r="E17">
            <v>2.1504871132249168E-3</v>
          </cell>
          <cell r="F17">
            <v>2.3028082665765845E-3</v>
          </cell>
          <cell r="G17">
            <v>9.6013732904425117E-4</v>
          </cell>
          <cell r="H17">
            <v>4.9275472631244853E-4</v>
          </cell>
          <cell r="I17">
            <v>9.4634544585708662E-4</v>
          </cell>
          <cell r="J17">
            <v>1.2763027638664117E-3</v>
          </cell>
          <cell r="K17">
            <v>2.3565032133826833E-3</v>
          </cell>
          <cell r="L17">
            <v>3.6744347101998862E-3</v>
          </cell>
          <cell r="M17">
            <v>5.0890642907435463E-3</v>
          </cell>
          <cell r="N17">
            <v>9.6702855234929216E-3</v>
          </cell>
          <cell r="O17">
            <v>3.1113620050631743E-2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5.8157265783987701E-3</v>
          </cell>
          <cell r="E18">
            <v>7.9507783129492797E-3</v>
          </cell>
          <cell r="F18">
            <v>8.4783457171327143E-3</v>
          </cell>
          <cell r="G18">
            <v>3.4363256452966564E-3</v>
          </cell>
          <cell r="H18">
            <v>1.6259094160795688E-3</v>
          </cell>
          <cell r="I18">
            <v>3.0263360094770013E-3</v>
          </cell>
          <cell r="J18">
            <v>3.9204703388003217E-3</v>
          </cell>
          <cell r="K18">
            <v>7.0061036850213977E-3</v>
          </cell>
          <cell r="L18">
            <v>1.0825808792824026E-2</v>
          </cell>
          <cell r="M18">
            <v>1.4993663322699581E-2</v>
          </cell>
          <cell r="N18">
            <v>2.8491093271773935E-2</v>
          </cell>
          <cell r="O18">
            <v>9.1668549882164538E-2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3.3383216366093301E-6</v>
          </cell>
          <cell r="F19">
            <v>5.07467294316469E-6</v>
          </cell>
          <cell r="G19">
            <v>6.0945234564517204E-6</v>
          </cell>
          <cell r="H19">
            <v>8.8490449706605398E-6</v>
          </cell>
          <cell r="I19">
            <v>1.2634206212128E-5</v>
          </cell>
          <cell r="J19">
            <v>1.9803603248106101E-5</v>
          </cell>
          <cell r="K19">
            <v>3.5059954030691298E-5</v>
          </cell>
          <cell r="L19">
            <v>4.8041822202036702E-5</v>
          </cell>
          <cell r="M19">
            <v>8.9975218354240198E-5</v>
          </cell>
          <cell r="N19">
            <v>1.3257716006226801E-4</v>
          </cell>
          <cell r="O19">
            <v>5.4792964508674699E-4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3.56565860671148E-5</v>
          </cell>
          <cell r="E20">
            <v>4.2522318416891728E-5</v>
          </cell>
          <cell r="F20">
            <v>4.5772876851294232E-5</v>
          </cell>
          <cell r="G20">
            <v>1.9390273005863602E-5</v>
          </cell>
          <cell r="H20">
            <v>1.04295652582167E-5</v>
          </cell>
          <cell r="I20">
            <v>1.97997481685494E-5</v>
          </cell>
          <cell r="J20">
            <v>2.6354578095515399E-5</v>
          </cell>
          <cell r="K20">
            <v>4.8412314951596477E-5</v>
          </cell>
          <cell r="L20">
            <v>7.3695076829283297E-5</v>
          </cell>
          <cell r="M20">
            <v>1.0242852393172789E-4</v>
          </cell>
          <cell r="N20">
            <v>1.9401799854900398E-4</v>
          </cell>
          <cell r="O20">
            <v>6.373771074245371E-4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5.3018146535158225E-2</v>
          </cell>
          <cell r="E21">
            <v>9.9183283093084371E-2</v>
          </cell>
          <cell r="F21">
            <v>9.73878228734259E-2</v>
          </cell>
          <cell r="G21">
            <v>8.0668684953573974E-2</v>
          </cell>
          <cell r="H21">
            <v>1.4931899122641149E-2</v>
          </cell>
          <cell r="I21">
            <v>6.9296596156658268E-3</v>
          </cell>
          <cell r="J21">
            <v>7.5467861150404891E-3</v>
          </cell>
          <cell r="K21">
            <v>6.2308518839417175E-3</v>
          </cell>
          <cell r="L21">
            <v>1.1094852128476291E-2</v>
          </cell>
          <cell r="M21">
            <v>0.12799910943407741</v>
          </cell>
          <cell r="N21">
            <v>0.29572653874063126</v>
          </cell>
          <cell r="O21">
            <v>0.40039418011213129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5.3018146535158225E-2</v>
          </cell>
          <cell r="E22">
            <v>9.9183283093084371E-2</v>
          </cell>
          <cell r="F22">
            <v>9.73878228734259E-2</v>
          </cell>
          <cell r="G22">
            <v>8.0668684953573974E-2</v>
          </cell>
          <cell r="H22">
            <v>1.4931899122641149E-2</v>
          </cell>
          <cell r="I22">
            <v>6.9296596156658268E-3</v>
          </cell>
          <cell r="J22">
            <v>7.5467861150404891E-3</v>
          </cell>
          <cell r="K22">
            <v>6.2308518839417175E-3</v>
          </cell>
          <cell r="L22">
            <v>1.1094852128476291E-2</v>
          </cell>
          <cell r="M22">
            <v>0.12799910943407741</v>
          </cell>
          <cell r="N22">
            <v>0.29572653874063126</v>
          </cell>
          <cell r="O22">
            <v>0.40039418011213129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5.9959470752485597E-5</v>
          </cell>
          <cell r="F23">
            <v>2.3315647370060401E-4</v>
          </cell>
          <cell r="G23">
            <v>1.6231427070569499E-4</v>
          </cell>
          <cell r="H23">
            <v>2.4446341906301502E-4</v>
          </cell>
          <cell r="I23">
            <v>2.6813573510337403E-4</v>
          </cell>
          <cell r="J23">
            <v>3.8825684083121001E-4</v>
          </cell>
          <cell r="K23">
            <v>1.30099376830109E-4</v>
          </cell>
          <cell r="L23">
            <v>8.0367146498636804E-4</v>
          </cell>
          <cell r="M23">
            <v>1.25710843463247E-2</v>
          </cell>
          <cell r="N23">
            <v>1.8016963719374699E-2</v>
          </cell>
          <cell r="O23">
            <v>1.1615401020313399E-2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4.8855351261944254E-3</v>
          </cell>
          <cell r="E24">
            <v>7.5281761348675261E-3</v>
          </cell>
          <cell r="F24">
            <v>7.4801683320728594E-3</v>
          </cell>
          <cell r="G24">
            <v>6.2462991437854387E-3</v>
          </cell>
          <cell r="H24">
            <v>1.4343556658031882E-3</v>
          </cell>
          <cell r="I24">
            <v>5.695696117783667E-4</v>
          </cell>
          <cell r="J24">
            <v>7.4192334272898291E-4</v>
          </cell>
          <cell r="K24">
            <v>6.1123279976438923E-4</v>
          </cell>
          <cell r="L24">
            <v>1.144266514897711E-3</v>
          </cell>
          <cell r="M24">
            <v>1.34551129157554E-2</v>
          </cell>
          <cell r="N24">
            <v>3.1147743390602594E-2</v>
          </cell>
          <cell r="O24">
            <v>4.2203386976168974E-2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10.906839292086671</v>
          </cell>
          <cell r="E25">
            <v>12.182479820102971</v>
          </cell>
          <cell r="F25">
            <v>15.546397559681402</v>
          </cell>
          <cell r="G25">
            <v>28.427159653409209</v>
          </cell>
          <cell r="H25">
            <v>39.800119487123695</v>
          </cell>
          <cell r="I25">
            <v>44.590634498157492</v>
          </cell>
          <cell r="J25">
            <v>45.395784469838368</v>
          </cell>
          <cell r="K25">
            <v>46.450461779914335</v>
          </cell>
          <cell r="L25">
            <v>48.222349747627526</v>
          </cell>
          <cell r="M25">
            <v>52.143113662906664</v>
          </cell>
          <cell r="N25">
            <v>54.62158908439212</v>
          </cell>
          <cell r="O25">
            <v>56.339907140161444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0.168153685265584</v>
          </cell>
          <cell r="I26">
            <v>0.33365987687717202</v>
          </cell>
          <cell r="J26">
            <v>0.62243584903957705</v>
          </cell>
          <cell r="K26">
            <v>0.71955388532980702</v>
          </cell>
          <cell r="L26">
            <v>0.79630275479081902</v>
          </cell>
          <cell r="M26">
            <v>0.92289348051982401</v>
          </cell>
          <cell r="N26">
            <v>0.94213606477197298</v>
          </cell>
          <cell r="O26">
            <v>0.95445996635323205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8.4574360407822322E-3</v>
          </cell>
          <cell r="E27">
            <v>3.3693450934216512E-3</v>
          </cell>
          <cell r="F27">
            <v>3.9308270387122474E-3</v>
          </cell>
          <cell r="G27">
            <v>1.7507316034112576E-2</v>
          </cell>
          <cell r="H27">
            <v>3.2452571959490036E-2</v>
          </cell>
          <cell r="I27">
            <v>3.1386032546367265E-2</v>
          </cell>
          <cell r="J27">
            <v>4.6418316836289802E-2</v>
          </cell>
          <cell r="K27">
            <v>7.3062942262767105E-2</v>
          </cell>
          <cell r="L27">
            <v>0.10194652637334638</v>
          </cell>
          <cell r="M27">
            <v>0.12719636229525413</v>
          </cell>
          <cell r="N27">
            <v>0.15732036925344375</v>
          </cell>
          <cell r="O27">
            <v>0.22742112995518152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3.4212016060185482</v>
          </cell>
          <cell r="E28">
            <v>8.1048140101841484E-2</v>
          </cell>
          <cell r="F28">
            <v>0.20684199369069481</v>
          </cell>
          <cell r="G28">
            <v>3.8813747580648186</v>
          </cell>
          <cell r="H28">
            <v>12.239464960694768</v>
          </cell>
          <cell r="I28">
            <v>13.904887788705386</v>
          </cell>
          <cell r="J28">
            <v>15.624854643593112</v>
          </cell>
          <cell r="K28">
            <v>18.580464435051674</v>
          </cell>
          <cell r="L28">
            <v>21.130200165674609</v>
          </cell>
          <cell r="M28">
            <v>22.933192484473931</v>
          </cell>
          <cell r="N28">
            <v>22.797083406445861</v>
          </cell>
          <cell r="O28">
            <v>23.121241117599272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2.2876373040496438</v>
          </cell>
          <cell r="E29">
            <v>6.7643161043809949E-2</v>
          </cell>
          <cell r="F29">
            <v>0.14301388918787</v>
          </cell>
          <cell r="G29">
            <v>1.9393417891927747</v>
          </cell>
          <cell r="H29">
            <v>3.2530096534520054</v>
          </cell>
          <cell r="I29">
            <v>7.268899381682866</v>
          </cell>
          <cell r="J29">
            <v>5.0337399161833858</v>
          </cell>
          <cell r="K29">
            <v>3.8300485472055228</v>
          </cell>
          <cell r="L29">
            <v>4.3203096760024309</v>
          </cell>
          <cell r="M29">
            <v>5.2971277809516399</v>
          </cell>
          <cell r="N29">
            <v>7.1698124382324675</v>
          </cell>
          <cell r="O29">
            <v>8.3157945022751285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5.1895429459777009</v>
          </cell>
          <cell r="E30">
            <v>12.030452535394817</v>
          </cell>
          <cell r="F30">
            <v>15.192625697094753</v>
          </cell>
          <cell r="G30">
            <v>22.588941559833028</v>
          </cell>
          <cell r="H30">
            <v>24.443349787587255</v>
          </cell>
          <cell r="I30">
            <v>23.719137384929436</v>
          </cell>
          <cell r="J30">
            <v>25.313224260182587</v>
          </cell>
          <cell r="K30">
            <v>24.686479068808517</v>
          </cell>
          <cell r="L30">
            <v>23.466213415983724</v>
          </cell>
          <cell r="M30">
            <v>24.708528197657778</v>
          </cell>
          <cell r="N30">
            <v>25.439548488133831</v>
          </cell>
          <cell r="O30">
            <v>25.62994359191444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4.9921907013048147E-2</v>
          </cell>
          <cell r="E31">
            <v>0.16459766837210754</v>
          </cell>
          <cell r="F31">
            <v>0.64212954057458704</v>
          </cell>
          <cell r="G31">
            <v>0.7334569065174309</v>
          </cell>
          <cell r="H31">
            <v>0.91452499421260813</v>
          </cell>
          <cell r="I31">
            <v>0.54028211078358457</v>
          </cell>
          <cell r="J31">
            <v>0.51261803876366352</v>
          </cell>
          <cell r="K31">
            <v>0.20967724535862489</v>
          </cell>
          <cell r="L31">
            <v>0.53519503572732607</v>
          </cell>
          <cell r="M31">
            <v>0.50367098308235447</v>
          </cell>
          <cell r="N31">
            <v>0.39610237291292483</v>
          </cell>
          <cell r="O31">
            <v>0.13046453051401699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4.9921907013048147E-2</v>
          </cell>
          <cell r="E32">
            <v>0.16459766837210754</v>
          </cell>
          <cell r="F32">
            <v>0.64212954057458704</v>
          </cell>
          <cell r="G32">
            <v>0.7334569065174309</v>
          </cell>
          <cell r="H32">
            <v>0.91452499421260813</v>
          </cell>
          <cell r="I32">
            <v>0.54028211078358457</v>
          </cell>
          <cell r="J32">
            <v>0.51261803876366352</v>
          </cell>
          <cell r="K32">
            <v>0.20967724535862489</v>
          </cell>
          <cell r="L32">
            <v>0.53519503572732607</v>
          </cell>
          <cell r="M32">
            <v>0.50367098308235447</v>
          </cell>
          <cell r="N32">
            <v>0.39610237291292483</v>
          </cell>
          <cell r="O32">
            <v>0.13046453051401699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7.36018168919517E-4</v>
          </cell>
          <cell r="F33">
            <v>3.3912172472426602E-2</v>
          </cell>
          <cell r="G33">
            <v>1.3251699661942E-2</v>
          </cell>
          <cell r="H33">
            <v>3.0150112639392299E-2</v>
          </cell>
          <cell r="I33">
            <v>1.6023689292768699E-3</v>
          </cell>
          <cell r="J33">
            <v>1.5972117882867402E-2</v>
          </cell>
          <cell r="K33">
            <v>1.5629506127688399E-4</v>
          </cell>
          <cell r="L33">
            <v>4.2579430035434601E-2</v>
          </cell>
          <cell r="M33">
            <v>5.9890002437134804E-3</v>
          </cell>
          <cell r="N33">
            <v>3.1060425108382001E-3</v>
          </cell>
          <cell r="O33">
            <v>3.6801729937321098E-3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4.0683344797745281E-3</v>
          </cell>
          <cell r="E34">
            <v>1.1329336396402706E-2</v>
          </cell>
          <cell r="F34">
            <v>4.4199296861639585E-2</v>
          </cell>
          <cell r="G34">
            <v>5.046123544030328E-2</v>
          </cell>
          <cell r="H34">
            <v>6.2928394639737706E-2</v>
          </cell>
          <cell r="I34">
            <v>3.7175876121319312E-2</v>
          </cell>
          <cell r="J34">
            <v>3.5281056691619524E-2</v>
          </cell>
          <cell r="K34">
            <v>1.4464043250167719E-2</v>
          </cell>
          <cell r="L34">
            <v>5.1402808000710815E-2</v>
          </cell>
          <cell r="M34">
            <v>4.8664987893620462E-2</v>
          </cell>
          <cell r="N34">
            <v>3.8189201580585988E-2</v>
          </cell>
          <cell r="O34">
            <v>1.2775165313604892E-2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1.3317530087032127E-5</v>
          </cell>
          <cell r="E35">
            <v>1.1056167067681464E-3</v>
          </cell>
          <cell r="F35">
            <v>1.6119763654557084E-3</v>
          </cell>
          <cell r="G35">
            <v>2.0535746151633424E-3</v>
          </cell>
          <cell r="H35">
            <v>2.7940708209803571E-3</v>
          </cell>
          <cell r="I35">
            <v>4.7613857395703736E-3</v>
          </cell>
          <cell r="J35">
            <v>5.4587357064637618E-3</v>
          </cell>
          <cell r="K35">
            <v>1.000473330729364E-2</v>
          </cell>
          <cell r="L35">
            <v>7.6195621045350367E-3</v>
          </cell>
          <cell r="M35">
            <v>2.659031717042906E-3</v>
          </cell>
          <cell r="N35">
            <v>1.1604091757763716E-3</v>
          </cell>
          <cell r="O35">
            <v>7.5698144118620627E-4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1.3317530087032127E-5</v>
          </cell>
          <cell r="E36">
            <v>1.1056167067681464E-3</v>
          </cell>
          <cell r="F36">
            <v>1.6119763654557084E-3</v>
          </cell>
          <cell r="G36">
            <v>2.0535746151633424E-3</v>
          </cell>
          <cell r="H36">
            <v>2.7940708209803571E-3</v>
          </cell>
          <cell r="I36">
            <v>4.7613857395703736E-3</v>
          </cell>
          <cell r="J36">
            <v>5.4587357064637618E-3</v>
          </cell>
          <cell r="K36">
            <v>1.000473330729364E-2</v>
          </cell>
          <cell r="L36">
            <v>7.6195621045350367E-3</v>
          </cell>
          <cell r="M36">
            <v>2.659031717042906E-3</v>
          </cell>
          <cell r="N36">
            <v>1.1604091757763716E-3</v>
          </cell>
          <cell r="O36">
            <v>7.5698144118620627E-4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1.21397407683092E-4</v>
          </cell>
          <cell r="F37">
            <v>1.21322618966586E-4</v>
          </cell>
          <cell r="G37">
            <v>1.1304522590960299E-4</v>
          </cell>
          <cell r="H37">
            <v>2.2142704462635099E-4</v>
          </cell>
          <cell r="I37">
            <v>4.6897333001956698E-4</v>
          </cell>
          <cell r="J37">
            <v>3.1243621629847102E-4</v>
          </cell>
          <cell r="K37">
            <v>9.8054195334798706E-4</v>
          </cell>
          <cell r="L37">
            <v>9.3898898589545602E-5</v>
          </cell>
          <cell r="M37">
            <v>3.13624308904724E-5</v>
          </cell>
          <cell r="N37">
            <v>3.1277779916163002E-5</v>
          </cell>
          <cell r="O37">
            <v>4.2477157998085501E-5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1.21301225673556E-4</v>
          </cell>
          <cell r="F38">
            <v>2.3409625538485391E-4</v>
          </cell>
          <cell r="G38">
            <v>3.0433479675672349E-4</v>
          </cell>
          <cell r="H38">
            <v>4.101489357550701E-4</v>
          </cell>
          <cell r="I38">
            <v>7.1077230627083446E-4</v>
          </cell>
          <cell r="J38">
            <v>8.1822600551231795E-4</v>
          </cell>
          <cell r="K38">
            <v>1.50519889527359E-3</v>
          </cell>
          <cell r="L38">
            <v>1.1460199003843316E-3</v>
          </cell>
          <cell r="M38">
            <v>3.8788110697343599E-4</v>
          </cell>
          <cell r="N38">
            <v>1.6172917637494489E-4</v>
          </cell>
          <cell r="O38">
            <v>1.0489437318597424E-4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8.6086657388580151E-2</v>
          </cell>
          <cell r="E39">
            <v>0.16063995074458715</v>
          </cell>
          <cell r="F39">
            <v>0.15688778958551339</v>
          </cell>
          <cell r="G39">
            <v>0.1291299132134322</v>
          </cell>
          <cell r="H39">
            <v>3.4893713493918038E-2</v>
          </cell>
          <cell r="I39">
            <v>1.7231809964575559E-2</v>
          </cell>
          <cell r="J39">
            <v>3.0310512994537925E-2</v>
          </cell>
          <cell r="K39">
            <v>2.2344816394835064E-2</v>
          </cell>
          <cell r="L39">
            <v>0.25944388665013374</v>
          </cell>
          <cell r="M39">
            <v>0.25073764329209636</v>
          </cell>
          <cell r="N39">
            <v>0.1718018637569925</v>
          </cell>
          <cell r="O39">
            <v>0.95723085774633543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8.6086657388580151E-2</v>
          </cell>
          <cell r="E40">
            <v>0.16063995074458715</v>
          </cell>
          <cell r="F40">
            <v>0.15688778958551339</v>
          </cell>
          <cell r="G40">
            <v>0.1291299132134322</v>
          </cell>
          <cell r="H40">
            <v>3.4893713493918038E-2</v>
          </cell>
          <cell r="I40">
            <v>1.7231809964575559E-2</v>
          </cell>
          <cell r="J40">
            <v>3.0310512994537925E-2</v>
          </cell>
          <cell r="K40">
            <v>2.2344816394835064E-2</v>
          </cell>
          <cell r="L40">
            <v>0.25944388665013374</v>
          </cell>
          <cell r="M40">
            <v>0.25073764329209636</v>
          </cell>
          <cell r="N40">
            <v>0.1718018637569925</v>
          </cell>
          <cell r="O40">
            <v>0.95723085774633543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2.0936789381618799E-4</v>
          </cell>
          <cell r="F41">
            <v>3.2888716544399101E-4</v>
          </cell>
          <cell r="G41">
            <v>2.8498010726641802E-4</v>
          </cell>
          <cell r="H41">
            <v>6.0081783502735403E-4</v>
          </cell>
          <cell r="I41">
            <v>7.1919855750266003E-4</v>
          </cell>
          <cell r="J41">
            <v>1.54416002399848E-3</v>
          </cell>
          <cell r="K41">
            <v>1.6485856563918299E-4</v>
          </cell>
          <cell r="L41">
            <v>2.7682674664787701E-2</v>
          </cell>
          <cell r="M41">
            <v>2.1889299449219299E-4</v>
          </cell>
          <cell r="N41">
            <v>1.3787123157055101E-4</v>
          </cell>
          <cell r="O41">
            <v>0.107287856828927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7.262272993596385E-3</v>
          </cell>
          <cell r="E42">
            <v>1.2665076096182545E-2</v>
          </cell>
          <cell r="F42">
            <v>1.2461356223214927E-2</v>
          </cell>
          <cell r="G42">
            <v>1.025250885145486E-2</v>
          </cell>
          <cell r="H42">
            <v>2.8279084422853052E-3</v>
          </cell>
          <cell r="I42">
            <v>1.3823557172423135E-3</v>
          </cell>
          <cell r="J42">
            <v>2.4384997562936334E-3</v>
          </cell>
          <cell r="K42">
            <v>1.8785963335138179E-3</v>
          </cell>
          <cell r="L42">
            <v>2.8706433369534982E-2</v>
          </cell>
          <cell r="M42">
            <v>2.800341600554538E-2</v>
          </cell>
          <cell r="N42">
            <v>1.9277350590650444E-2</v>
          </cell>
          <cell r="O42">
            <v>0.10764457341434039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6.3047322763799999E-6</v>
          </cell>
          <cell r="E43">
            <v>1.0982987774818952E-3</v>
          </cell>
          <cell r="F43">
            <v>5.315267327154022E-3</v>
          </cell>
          <cell r="G43">
            <v>6.8813980175994769E-3</v>
          </cell>
          <cell r="H43">
            <v>1.724884804079628E-2</v>
          </cell>
          <cell r="I43">
            <v>2.4033286268704025E-2</v>
          </cell>
          <cell r="J43">
            <v>2.4568100113366343E-2</v>
          </cell>
          <cell r="K43">
            <v>2.7150996544307603E-2</v>
          </cell>
          <cell r="L43">
            <v>1.7818441085916289E-2</v>
          </cell>
          <cell r="M43">
            <v>9.9871524027953778E-3</v>
          </cell>
          <cell r="N43">
            <v>2.6416790190868268E-3</v>
          </cell>
          <cell r="O43">
            <v>1.1551490048241216E-3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6.3047322763799999E-6</v>
          </cell>
          <cell r="E44">
            <v>1.0982987774818952E-3</v>
          </cell>
          <cell r="F44">
            <v>5.315267327154022E-3</v>
          </cell>
          <cell r="G44">
            <v>6.8813980175994769E-3</v>
          </cell>
          <cell r="H44">
            <v>1.724884804079628E-2</v>
          </cell>
          <cell r="I44">
            <v>2.4033286268704025E-2</v>
          </cell>
          <cell r="J44">
            <v>2.4568100113366343E-2</v>
          </cell>
          <cell r="K44">
            <v>2.7150996544307603E-2</v>
          </cell>
          <cell r="L44">
            <v>1.7818441085916289E-2</v>
          </cell>
          <cell r="M44">
            <v>9.9871524027953778E-3</v>
          </cell>
          <cell r="N44">
            <v>2.6416790190868268E-3</v>
          </cell>
          <cell r="O44">
            <v>1.1551490048241216E-3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8.4723785400623696E-5</v>
          </cell>
          <cell r="F45">
            <v>3.47654373675622E-4</v>
          </cell>
          <cell r="G45">
            <v>2.7659457125500799E-4</v>
          </cell>
          <cell r="H45">
            <v>1.2697952852857501E-3</v>
          </cell>
          <cell r="I45">
            <v>1.2578592829929399E-3</v>
          </cell>
          <cell r="J45">
            <v>7.6964346981939203E-4</v>
          </cell>
          <cell r="K45">
            <v>1.44338863128373E-3</v>
          </cell>
          <cell r="L45">
            <v>9.4245736688496599E-5</v>
          </cell>
          <cell r="M45">
            <v>3.1984207551395298E-5</v>
          </cell>
          <cell r="N45">
            <v>3.2151459584508502E-5</v>
          </cell>
          <cell r="O45">
            <v>4.4365350906426298E-5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8.3846158440769859E-5</v>
          </cell>
          <cell r="F46">
            <v>4.220437198040441E-4</v>
          </cell>
          <cell r="G46">
            <v>6.2725194536538851E-4</v>
          </cell>
          <cell r="H46">
            <v>1.69314259336415E-3</v>
          </cell>
          <cell r="I46">
            <v>2.4851010300074856E-3</v>
          </cell>
          <cell r="J46">
            <v>2.5475122646487361E-3</v>
          </cell>
          <cell r="K46">
            <v>2.8094068644006417E-3</v>
          </cell>
          <cell r="L46">
            <v>1.8504038828226128E-3</v>
          </cell>
          <cell r="M46">
            <v>1.0181901314488349E-3</v>
          </cell>
          <cell r="N46">
            <v>2.4881650301441784E-4</v>
          </cell>
          <cell r="O46">
            <v>1.0844753476309015E-4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0.24501519457199317</v>
          </cell>
          <cell r="J47">
            <v>0.25420297675983905</v>
          </cell>
          <cell r="K47">
            <v>0.26338422558997404</v>
          </cell>
          <cell r="L47">
            <v>0.27581968866507256</v>
          </cell>
          <cell r="M47">
            <v>0.28822004307628823</v>
          </cell>
          <cell r="N47">
            <v>0.30059732620098756</v>
          </cell>
          <cell r="O47">
            <v>0.31292162890628872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9.7089081907293391</v>
          </cell>
          <cell r="J48">
            <v>10.080274473920342</v>
          </cell>
          <cell r="K48">
            <v>10.451919678718991</v>
          </cell>
          <cell r="L48">
            <v>10.945398211601763</v>
          </cell>
          <cell r="M48">
            <v>11.437483521583221</v>
          </cell>
          <cell r="N48">
            <v>11.928653289895452</v>
          </cell>
          <cell r="O48">
            <v>12.417720627483675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4.4020824203535501E-5</v>
          </cell>
          <cell r="E49">
            <v>5.4052851899995598E-5</v>
          </cell>
          <cell r="F49">
            <v>8.1080907061128807E-5</v>
          </cell>
          <cell r="G49">
            <v>1.35134943785735E-4</v>
          </cell>
          <cell r="H49">
            <v>1.33443460907619E-4</v>
          </cell>
          <cell r="I49">
            <v>1.3341966147461899E-4</v>
          </cell>
          <cell r="J49">
            <v>9.8679748982831507E-5</v>
          </cell>
          <cell r="K49">
            <v>1.4948284536374101E-3</v>
          </cell>
          <cell r="L49">
            <v>9.7792286501568798E-4</v>
          </cell>
          <cell r="M49">
            <v>2.5672909038247399E-4</v>
          </cell>
          <cell r="N49">
            <v>2.6357070469687201E-4</v>
          </cell>
          <cell r="O49">
            <v>2.6870081131087701E-4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2.0938233220687153E-3</v>
          </cell>
          <cell r="E50">
            <v>2.1478761739687109E-3</v>
          </cell>
          <cell r="F50">
            <v>2.2289570810298401E-3</v>
          </cell>
          <cell r="G50">
            <v>2.3640920248155749E-3</v>
          </cell>
          <cell r="H50">
            <v>2.4975354857231938E-3</v>
          </cell>
          <cell r="I50">
            <v>2.6309551471978129E-3</v>
          </cell>
          <cell r="J50">
            <v>2.7296348961806452E-3</v>
          </cell>
          <cell r="K50">
            <v>2.8283058766032693E-3</v>
          </cell>
          <cell r="L50">
            <v>2.96178495031114E-3</v>
          </cell>
          <cell r="M50">
            <v>3.0950232804006399E-3</v>
          </cell>
          <cell r="N50">
            <v>3.2278970567627104E-3</v>
          </cell>
          <cell r="O50">
            <v>3.3604316740261501E-3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6.1902371828180622E-5</v>
          </cell>
          <cell r="E51">
            <v>0.45262511938320688</v>
          </cell>
          <cell r="F51">
            <v>1.5158129065491504</v>
          </cell>
          <cell r="G51">
            <v>5.6018219749722151</v>
          </cell>
          <cell r="H51">
            <v>9.0606705587568239</v>
          </cell>
          <cell r="I51">
            <v>6.4206325224894751</v>
          </cell>
          <cell r="J51">
            <v>4.6864825700758352</v>
          </cell>
          <cell r="K51">
            <v>4.5656874767895728</v>
          </cell>
          <cell r="L51">
            <v>2.6439531536173875</v>
          </cell>
          <cell r="M51">
            <v>1.3711525362012398</v>
          </cell>
          <cell r="N51">
            <v>0.1893817686941538</v>
          </cell>
          <cell r="O51">
            <v>1.2758533718789831E-3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6.1902371828180622E-5</v>
          </cell>
          <cell r="E52">
            <v>0.45262511938320688</v>
          </cell>
          <cell r="F52">
            <v>1.5158129065491504</v>
          </cell>
          <cell r="G52">
            <v>5.6018219749722151</v>
          </cell>
          <cell r="H52">
            <v>9.0606705587568239</v>
          </cell>
          <cell r="I52">
            <v>6.4206325224894751</v>
          </cell>
          <cell r="J52">
            <v>4.6864825700758352</v>
          </cell>
          <cell r="K52">
            <v>4.5656874767895728</v>
          </cell>
          <cell r="L52">
            <v>2.6439531536173875</v>
          </cell>
          <cell r="M52">
            <v>1.3711525362012398</v>
          </cell>
          <cell r="N52">
            <v>0.1893817686941538</v>
          </cell>
          <cell r="O52">
            <v>1.2758533718789831E-3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3.1539225930545402E-2</v>
          </cell>
          <cell r="F53">
            <v>7.5908701334454404E-2</v>
          </cell>
          <cell r="G53">
            <v>0.31195668306251401</v>
          </cell>
          <cell r="H53">
            <v>0.334010000173457</v>
          </cell>
          <cell r="I53">
            <v>1.7077338502802799E-3</v>
          </cell>
          <cell r="J53">
            <v>0.119113270640738</v>
          </cell>
          <cell r="K53">
            <v>0.21620555064594199</v>
          </cell>
          <cell r="L53">
            <v>1.03196516957286E-4</v>
          </cell>
          <cell r="M53">
            <v>3.2407757456200298E-5</v>
          </cell>
          <cell r="N53">
            <v>3.0991841122191898E-5</v>
          </cell>
          <cell r="O53">
            <v>4.6049769581176101E-5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3.1123364850898474E-2</v>
          </cell>
          <cell r="F54">
            <v>0.10424012283584859</v>
          </cell>
          <cell r="G54">
            <v>0.3851808051360171</v>
          </cell>
          <cell r="H54">
            <v>0.62302679574023312</v>
          </cell>
          <cell r="I54">
            <v>0.4416218884460823</v>
          </cell>
          <cell r="J54">
            <v>0.3223098973417583</v>
          </cell>
          <cell r="K54">
            <v>0.31400873258150452</v>
          </cell>
          <cell r="L54">
            <v>0.25169795773132042</v>
          </cell>
          <cell r="M54">
            <v>0.13376999002704168</v>
          </cell>
          <cell r="N54">
            <v>1.818214835332926E-2</v>
          </cell>
          <cell r="O54">
            <v>1.0940482796737886E-4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2.9073044979195692E-3</v>
          </cell>
          <cell r="E55">
            <v>1.2881823964691019E-2</v>
          </cell>
          <cell r="F55">
            <v>1.7160358908432791E-2</v>
          </cell>
          <cell r="G55">
            <v>2.0071438984584716E-2</v>
          </cell>
          <cell r="H55">
            <v>1.7495648567408697</v>
          </cell>
          <cell r="I55">
            <v>4.0850473797682083</v>
          </cell>
          <cell r="J55">
            <v>4.6785779963755427</v>
          </cell>
          <cell r="K55">
            <v>3.8023059998476603</v>
          </cell>
          <cell r="L55">
            <v>3.8269119830556759</v>
          </cell>
          <cell r="M55">
            <v>4.9468472131093355</v>
          </cell>
          <cell r="N55">
            <v>6.3785933477391934</v>
          </cell>
          <cell r="O55">
            <v>6.235658820441583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2.9073044979195692E-3</v>
          </cell>
          <cell r="E56">
            <v>1.2881823964691019E-2</v>
          </cell>
          <cell r="F56">
            <v>1.7160358908432791E-2</v>
          </cell>
          <cell r="G56">
            <v>2.0071438984584716E-2</v>
          </cell>
          <cell r="H56">
            <v>1.7495648567408697</v>
          </cell>
          <cell r="I56">
            <v>4.0850473797682083</v>
          </cell>
          <cell r="J56">
            <v>4.6785779963755427</v>
          </cell>
          <cell r="K56">
            <v>3.8023059998476603</v>
          </cell>
          <cell r="L56">
            <v>3.8269119830556759</v>
          </cell>
          <cell r="M56">
            <v>4.9468472131093355</v>
          </cell>
          <cell r="N56">
            <v>6.3785933477391934</v>
          </cell>
          <cell r="O56">
            <v>6.235658820441583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3.4785552183478599E-4</v>
          </cell>
          <cell r="F57">
            <v>4.3456094612874502E-4</v>
          </cell>
          <cell r="G57">
            <v>5.4088268760336695E-4</v>
          </cell>
          <cell r="H57">
            <v>0.139934053878631</v>
          </cell>
          <cell r="I57">
            <v>0.23966592782808399</v>
          </cell>
          <cell r="J57">
            <v>0.15752787859165801</v>
          </cell>
          <cell r="K57">
            <v>0.129582597973424</v>
          </cell>
          <cell r="L57">
            <v>0.213913612527521</v>
          </cell>
          <cell r="M57">
            <v>0.26197546419797801</v>
          </cell>
          <cell r="N57">
            <v>0.298531978408276</v>
          </cell>
          <cell r="O57">
            <v>0.14087852310893001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2.5891582088905077E-4</v>
          </cell>
          <cell r="E58">
            <v>1.0232688756614395E-3</v>
          </cell>
          <cell r="F58">
            <v>1.404956997664737E-3</v>
          </cell>
          <cell r="G58">
            <v>1.6535470229410135E-3</v>
          </cell>
          <cell r="H58">
            <v>0.13784250725300476</v>
          </cell>
          <cell r="I58">
            <v>0.35450095616616395</v>
          </cell>
          <cell r="J58">
            <v>0.4327358031599729</v>
          </cell>
          <cell r="K58">
            <v>0.40090615062428209</v>
          </cell>
          <cell r="L58">
            <v>0.42821623071658449</v>
          </cell>
          <cell r="M58">
            <v>0.55598265369703104</v>
          </cell>
          <cell r="N58">
            <v>0.71742421021203129</v>
          </cell>
          <cell r="O58">
            <v>0.70138477114013009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5.934749148750678E-7</v>
          </cell>
          <cell r="H59">
            <v>8.2257221737650899E-8</v>
          </cell>
          <cell r="O59">
            <v>4.1810055791422802E-8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2.5318705391050344E-6</v>
          </cell>
          <cell r="H60">
            <v>3.2685652138858011E-7</v>
          </cell>
          <cell r="O60">
            <v>1.3778646452650131E-7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2.4192695772953999E-8</v>
          </cell>
          <cell r="H61">
            <v>1.1820997917626701E-8</v>
          </cell>
          <cell r="J61">
            <v>1.1492652242729699E-8</v>
          </cell>
          <cell r="L61">
            <v>1.0513246080114701E-8</v>
          </cell>
          <cell r="M61">
            <v>1.08953807692757E-8</v>
          </cell>
          <cell r="O61">
            <v>1.41917273283371E-8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2.4192695772953999E-8</v>
          </cell>
          <cell r="H62">
            <v>2.09870810441524E-8</v>
          </cell>
          <cell r="I62">
            <v>1.69013899486715E-8</v>
          </cell>
          <cell r="J62">
            <v>1.7621969647357299E-8</v>
          </cell>
          <cell r="K62">
            <v>1.1492652242729699E-8</v>
          </cell>
          <cell r="L62">
            <v>1.56827635562043E-8</v>
          </cell>
          <cell r="M62">
            <v>2.1408626849390399E-8</v>
          </cell>
          <cell r="N62">
            <v>1.2757507134702501E-8</v>
          </cell>
          <cell r="O62">
            <v>2.15446148818759E-8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2.1664544772468378E-4</v>
          </cell>
          <cell r="E63">
            <v>1.041528505180305E-3</v>
          </cell>
          <cell r="F63">
            <v>1.3854502523150587E-3</v>
          </cell>
          <cell r="G63">
            <v>1.4298501771618302E-3</v>
          </cell>
          <cell r="H63">
            <v>1.2997616884588888E-3</v>
          </cell>
          <cell r="I63">
            <v>1.2075103623116175E-3</v>
          </cell>
          <cell r="J63">
            <v>1.480867338778545E-3</v>
          </cell>
          <cell r="K63">
            <v>1.2165057690885913E-3</v>
          </cell>
          <cell r="L63">
            <v>2.2740595525758437E-3</v>
          </cell>
          <cell r="M63">
            <v>4.5056969449261105E-3</v>
          </cell>
          <cell r="N63">
            <v>6.6801383381724019E-3</v>
          </cell>
          <cell r="O63">
            <v>1.0489122172297105E-2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2.24025083851669E-2</v>
          </cell>
          <cell r="E64">
            <v>0.1077006293727614</v>
          </cell>
          <cell r="F64">
            <v>0.1432643114392263</v>
          </cell>
          <cell r="G64">
            <v>0.1478555442536108</v>
          </cell>
          <cell r="H64">
            <v>0.1307255923392146</v>
          </cell>
          <cell r="I64">
            <v>0.11871199309840137</v>
          </cell>
          <cell r="J64">
            <v>0.1367901770862463</v>
          </cell>
          <cell r="K64">
            <v>0.1064700858399487</v>
          </cell>
          <cell r="L64">
            <v>0.1920918405831078</v>
          </cell>
          <cell r="M64">
            <v>0.35062048461367801</v>
          </cell>
          <cell r="N64">
            <v>0.51163353426113101</v>
          </cell>
          <cell r="O64">
            <v>0.7760942332601859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3.0355702418925382E-4</v>
          </cell>
          <cell r="E65">
            <v>1.459358121582133E-3</v>
          </cell>
          <cell r="F65">
            <v>1.9412508325098415E-3</v>
          </cell>
          <cell r="G65">
            <v>2.0034626592630189E-3</v>
          </cell>
          <cell r="H65">
            <v>1.771349489691256E-3</v>
          </cell>
          <cell r="I65">
            <v>1.6085635921192594E-3</v>
          </cell>
          <cell r="J65">
            <v>1.8535254347729862E-3</v>
          </cell>
          <cell r="K65">
            <v>1.442684089972204E-3</v>
          </cell>
          <cell r="L65">
            <v>2.6028704686057976E-3</v>
          </cell>
          <cell r="M65">
            <v>4.7509550760660955E-3</v>
          </cell>
          <cell r="N65">
            <v>6.9327037162754835E-3</v>
          </cell>
          <cell r="O65">
            <v>1.0516182022495751E-2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  <cell r="G66">
            <v>1.02506351743932E-8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G67">
            <v>1.02506351743932E-8</v>
          </cell>
          <cell r="H67">
            <v>1.02506351743932E-8</v>
          </cell>
          <cell r="I67">
            <v>2.1526019978043901E-9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D68">
            <v>6.2245676098755496</v>
          </cell>
          <cell r="E68">
            <v>12.237184033594289</v>
          </cell>
          <cell r="F68">
            <v>11.779426164055341</v>
          </cell>
          <cell r="G68">
            <v>9.5600263567618597</v>
          </cell>
          <cell r="H68">
            <v>1.3216809853005351</v>
          </cell>
          <cell r="I68">
            <v>0.50531983303347683</v>
          </cell>
          <cell r="J68">
            <v>0.44892059651022898</v>
          </cell>
          <cell r="K68">
            <v>0.28785061134347112</v>
          </cell>
          <cell r="L68">
            <v>0.47741367228658899</v>
          </cell>
          <cell r="M68">
            <v>5.192267862124111</v>
          </cell>
          <cell r="N68">
            <v>12.619201080771564</v>
          </cell>
          <cell r="O68">
            <v>17.136251570203513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D69">
            <v>4.9426789691648862E-2</v>
          </cell>
          <cell r="E69">
            <v>9.7170560198728453E-2</v>
          </cell>
          <cell r="F69">
            <v>9.3535688932891187E-2</v>
          </cell>
          <cell r="G69">
            <v>7.5912327055876555E-2</v>
          </cell>
          <cell r="H69">
            <v>1.0806214914852511E-2</v>
          </cell>
          <cell r="I69">
            <v>4.2165056528326071E-3</v>
          </cell>
          <cell r="J69">
            <v>4.0231593962699545E-3</v>
          </cell>
          <cell r="K69">
            <v>2.7189304161292526E-3</v>
          </cell>
          <cell r="L69">
            <v>4.7278483882428743E-3</v>
          </cell>
          <cell r="M69">
            <v>5.7427548836148007E-2</v>
          </cell>
          <cell r="N69">
            <v>0.14053952684762927</v>
          </cell>
          <cell r="O69">
            <v>0.19161211243481038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D70">
            <v>8.4343734551159344E-2</v>
          </cell>
          <cell r="E70">
            <v>0.16581550181022062</v>
          </cell>
          <cell r="F70">
            <v>0.15961282065115642</v>
          </cell>
          <cell r="G70">
            <v>0.12953965253064859</v>
          </cell>
          <cell r="H70">
            <v>1.7908956440386654E-2</v>
          </cell>
          <cell r="I70">
            <v>6.8471522091257016E-3</v>
          </cell>
          <cell r="J70">
            <v>6.0829349120627247E-3</v>
          </cell>
          <cell r="K70">
            <v>3.9004147878519053E-3</v>
          </cell>
          <cell r="L70">
            <v>6.4690199496827642E-3</v>
          </cell>
          <cell r="M70">
            <v>7.0355933091112599E-2</v>
          </cell>
          <cell r="N70">
            <v>0.17099188456330042</v>
          </cell>
          <cell r="O70">
            <v>0.23219853076156513</v>
          </cell>
        </row>
        <row r="71">
          <cell r="A71" t="str">
            <v>T_B_u-FCLH2O-S3</v>
          </cell>
          <cell r="B71" t="str">
            <v>VAR_cap</v>
          </cell>
          <cell r="C71" t="str">
            <v>-</v>
          </cell>
          <cell r="L71">
            <v>-2.4466852988305599E-9</v>
          </cell>
        </row>
        <row r="72">
          <cell r="A72" t="str">
            <v>T-PHEV-STG_S1</v>
          </cell>
          <cell r="B72" t="str">
            <v>VAR_fout</v>
          </cell>
          <cell r="C72" t="str">
            <v>T-ELC-car-PlgSTGAUXout_S1</v>
          </cell>
          <cell r="E72">
            <v>1.2636183646966894E-4</v>
          </cell>
          <cell r="F72">
            <v>2.2173709983573054E-4</v>
          </cell>
          <cell r="G72">
            <v>1.3251491083335445E-3</v>
          </cell>
          <cell r="H72">
            <v>3.111635014080536E-3</v>
          </cell>
          <cell r="I72">
            <v>5.1210970334268375E-3</v>
          </cell>
          <cell r="J72">
            <v>7.1043253751391072E-3</v>
          </cell>
          <cell r="K72">
            <v>1.456183962014577E-2</v>
          </cell>
          <cell r="L72">
            <v>1.5801157519867437E-2</v>
          </cell>
          <cell r="M72">
            <v>1.8499107063948739E-2</v>
          </cell>
          <cell r="N72">
            <v>1.8836066506730767E-2</v>
          </cell>
          <cell r="O72">
            <v>2.5634788028101867E-2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T-ELC-car-PlgSTGOut_S1</v>
          </cell>
          <cell r="E73">
            <v>1.2636183646966891E-4</v>
          </cell>
          <cell r="F73">
            <v>2.2173709983573054E-4</v>
          </cell>
          <cell r="G73">
            <v>1.3251491083335443E-3</v>
          </cell>
          <cell r="H73">
            <v>3.111635014080536E-3</v>
          </cell>
          <cell r="I73">
            <v>5.1210970334268375E-3</v>
          </cell>
          <cell r="J73">
            <v>7.1043253751391072E-3</v>
          </cell>
          <cell r="K73">
            <v>1.4561839620145768E-2</v>
          </cell>
          <cell r="L73">
            <v>1.5801157519867434E-2</v>
          </cell>
          <cell r="M73">
            <v>1.8499107063948739E-2</v>
          </cell>
          <cell r="N73">
            <v>1.8836066506730764E-2</v>
          </cell>
          <cell r="O73">
            <v>2.5634788028101867E-2</v>
          </cell>
        </row>
        <row r="74">
          <cell r="A74" t="str">
            <v>T-PHEV-STG_S1</v>
          </cell>
          <cell r="B74" t="str">
            <v>VAR_fin</v>
          </cell>
          <cell r="C74" t="str">
            <v>T-ELC-car-PlgSTGAUXin_S1</v>
          </cell>
          <cell r="E74">
            <v>1.2955796077799162E-4</v>
          </cell>
          <cell r="F74">
            <v>2.334485292804875E-4</v>
          </cell>
          <cell r="G74">
            <v>1.3335380775590633E-3</v>
          </cell>
          <cell r="H74">
            <v>3.1202283867990083E-3</v>
          </cell>
          <cell r="I74">
            <v>5.1260977333774183E-3</v>
          </cell>
          <cell r="J74">
            <v>7.1222796926654498E-3</v>
          </cell>
          <cell r="K74">
            <v>1.4580488289607734E-2</v>
          </cell>
          <cell r="L74">
            <v>1.5816306358883089E-2</v>
          </cell>
          <cell r="M74">
            <v>1.8518828957274892E-2</v>
          </cell>
          <cell r="N74">
            <v>1.8850798229996892E-2</v>
          </cell>
          <cell r="O74">
            <v>2.5658847335519219E-2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T-ELC-car-PlgSTGin_S1</v>
          </cell>
          <cell r="E75">
            <v>1.2955796077799162E-4</v>
          </cell>
          <cell r="F75">
            <v>2.334485292804875E-4</v>
          </cell>
          <cell r="G75">
            <v>1.3335380775590633E-3</v>
          </cell>
          <cell r="H75">
            <v>3.1202283867990083E-3</v>
          </cell>
          <cell r="I75">
            <v>5.1260977333774183E-3</v>
          </cell>
          <cell r="J75">
            <v>7.1222796926654498E-3</v>
          </cell>
          <cell r="K75">
            <v>1.4580488289607734E-2</v>
          </cell>
          <cell r="L75">
            <v>1.5816306358883089E-2</v>
          </cell>
          <cell r="M75">
            <v>1.8518828957274892E-2</v>
          </cell>
          <cell r="N75">
            <v>1.8850798229996892E-2</v>
          </cell>
          <cell r="O75">
            <v>2.5658847335519219E-2</v>
          </cell>
        </row>
        <row r="76">
          <cell r="A76" t="str">
            <v>T-PHEV-STG_S1</v>
          </cell>
          <cell r="B76" t="str">
            <v>VAR_ncap</v>
          </cell>
          <cell r="C76" t="str">
            <v>-</v>
          </cell>
          <cell r="E76">
            <v>1.0489920275425901E-2</v>
          </cell>
          <cell r="F76">
            <v>1.0010795760423999E-2</v>
          </cell>
          <cell r="G76">
            <v>8.5641401405032996E-3</v>
          </cell>
          <cell r="H76">
            <v>1.42696661354169E-2</v>
          </cell>
          <cell r="I76">
            <v>2.6020991233560602E-2</v>
          </cell>
          <cell r="J76">
            <v>2.1887546209137802E-2</v>
          </cell>
          <cell r="K76">
            <v>4.45742719721232E-2</v>
          </cell>
          <cell r="L76">
            <v>2.4105352066789001E-2</v>
          </cell>
          <cell r="M76">
            <v>3.5521843942227099E-2</v>
          </cell>
          <cell r="N76">
            <v>3.8338664428197097E-2</v>
          </cell>
          <cell r="O76">
            <v>6.4335515126180395E-2</v>
          </cell>
        </row>
        <row r="77">
          <cell r="A77" t="str">
            <v>T-PHEV-STG_S1</v>
          </cell>
          <cell r="B77" t="str">
            <v>VAR_cap</v>
          </cell>
          <cell r="C77" t="str">
            <v>-</v>
          </cell>
          <cell r="E77">
            <v>1.0489920275425901E-2</v>
          </cell>
          <cell r="F77">
            <v>2.0496219543569946E-2</v>
          </cell>
          <cell r="G77">
            <v>2.9049933927885754E-2</v>
          </cell>
          <cell r="H77">
            <v>3.8190051151017528E-2</v>
          </cell>
          <cell r="I77">
            <v>4.9302107013690574E-2</v>
          </cell>
          <cell r="J77">
            <v>6.214490072370598E-2</v>
          </cell>
          <cell r="K77">
            <v>9.2443117730407712E-2</v>
          </cell>
          <cell r="L77">
            <v>9.1608013481768641E-2</v>
          </cell>
          <cell r="M77">
            <v>0.10414224484182512</v>
          </cell>
          <cell r="N77">
            <v>9.8158710073941682E-2</v>
          </cell>
          <cell r="O77">
            <v>0.13815100288780735</v>
          </cell>
        </row>
        <row r="78">
          <cell r="A78" t="str">
            <v>T-Plg-GSL-mix_S3</v>
          </cell>
          <cell r="B78" t="str">
            <v>VAR_fout</v>
          </cell>
          <cell r="C78" t="str">
            <v>CO2_T</v>
          </cell>
          <cell r="D78">
            <v>6.7534299038583399</v>
          </cell>
          <cell r="E78">
            <v>18.736354433032403</v>
          </cell>
          <cell r="F78">
            <v>70.201332973527002</v>
          </cell>
          <cell r="G78">
            <v>69.969288042394993</v>
          </cell>
          <cell r="H78">
            <v>74.63162202033935</v>
          </cell>
          <cell r="I78">
            <v>35.920356718429765</v>
          </cell>
          <cell r="J78">
            <v>26.123352986105495</v>
          </cell>
          <cell r="K78">
            <v>7.7223190082024171</v>
          </cell>
          <cell r="L78">
            <v>18.458713409808702</v>
          </cell>
          <cell r="M78">
            <v>16.43772111098459</v>
          </cell>
          <cell r="N78">
            <v>12.924855839466696</v>
          </cell>
          <cell r="O78">
            <v>4.2532094874285198</v>
          </cell>
        </row>
        <row r="79">
          <cell r="A79" t="str">
            <v>T-Plg-GSL-mix_S3</v>
          </cell>
          <cell r="B79" t="str">
            <v>VAR_fout</v>
          </cell>
          <cell r="C79" t="str">
            <v>T-PEVmix-ELC_GSL_S3</v>
          </cell>
          <cell r="D79">
            <v>4.9921988767287158E-2</v>
          </cell>
          <cell r="E79">
            <v>0.13850089345139568</v>
          </cell>
          <cell r="F79">
            <v>0.5189348532589011</v>
          </cell>
          <cell r="G79">
            <v>0.51721955531246644</v>
          </cell>
          <cell r="H79">
            <v>0.58061088042326547</v>
          </cell>
          <cell r="I79">
            <v>0.28125984542971871</v>
          </cell>
          <cell r="J79">
            <v>0.22760615187230204</v>
          </cell>
          <cell r="K79">
            <v>7.1005344289678696E-2</v>
          </cell>
          <cell r="L79">
            <v>0.1811041967892526</v>
          </cell>
          <cell r="M79">
            <v>0.17046009654456773</v>
          </cell>
          <cell r="N79">
            <v>0.13407459609850822</v>
          </cell>
          <cell r="O79">
            <v>4.4324162779639117E-2</v>
          </cell>
        </row>
        <row r="80">
          <cell r="A80" t="str">
            <v>T-Plg-GSL-mix_S3</v>
          </cell>
          <cell r="B80" t="str">
            <v>VAR_fin</v>
          </cell>
          <cell r="C80" t="str">
            <v>TGSL</v>
          </cell>
          <cell r="D80">
            <v>9.1509890296183505E-2</v>
          </cell>
          <cell r="E80">
            <v>0.2538801413690025</v>
          </cell>
          <cell r="F80">
            <v>0.95123757416703325</v>
          </cell>
          <cell r="G80">
            <v>0.94809333390779105</v>
          </cell>
          <cell r="H80">
            <v>1.011268591061508</v>
          </cell>
          <cell r="I80">
            <v>0.48672570079173061</v>
          </cell>
          <cell r="J80">
            <v>0.35397497271145684</v>
          </cell>
          <cell r="K80">
            <v>0.10463846894583236</v>
          </cell>
          <cell r="L80">
            <v>0.25011806788358604</v>
          </cell>
          <cell r="M80">
            <v>0.22273334838732456</v>
          </cell>
          <cell r="N80">
            <v>0.17513354796025321</v>
          </cell>
          <cell r="O80">
            <v>5.7631564870305241E-2</v>
          </cell>
        </row>
        <row r="81">
          <cell r="A81" t="str">
            <v>T_B_u-FCLH2O-S4</v>
          </cell>
          <cell r="B81" t="str">
            <v>VAR_cap</v>
          </cell>
          <cell r="C81" t="str">
            <v>-</v>
          </cell>
          <cell r="J81">
            <v>-6.2823105805069704E-9</v>
          </cell>
          <cell r="M81">
            <v>-2.7284509344196602E-9</v>
          </cell>
        </row>
        <row r="82">
          <cell r="A82" t="str">
            <v>T-PHEV-STG_S2</v>
          </cell>
          <cell r="B82" t="str">
            <v>VAR_fout</v>
          </cell>
          <cell r="C82" t="str">
            <v>T-ELC-car-PlgSTGAUXout_S2</v>
          </cell>
          <cell r="D82">
            <v>2.3865103314136306E-3</v>
          </cell>
          <cell r="E82">
            <v>1.4216791195333564E-3</v>
          </cell>
          <cell r="F82">
            <v>3.016359463164467E-3</v>
          </cell>
          <cell r="G82">
            <v>4.5340559486709122E-3</v>
          </cell>
          <cell r="H82">
            <v>6.8857317262825341E-3</v>
          </cell>
          <cell r="I82">
            <v>9.0318931661118405E-3</v>
          </cell>
          <cell r="J82">
            <v>1.1752228554136945E-2</v>
          </cell>
          <cell r="K82">
            <v>1.7539001393976083E-2</v>
          </cell>
          <cell r="L82">
            <v>2.0355744430960918E-2</v>
          </cell>
          <cell r="M82">
            <v>4.6047413367535261E-2</v>
          </cell>
          <cell r="N82">
            <v>8.4792786144512008E-2</v>
          </cell>
          <cell r="O82">
            <v>0.11375963876782719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T-ELC-car-PlgSTGOut_S2</v>
          </cell>
          <cell r="D83">
            <v>2.3865103314136306E-3</v>
          </cell>
          <cell r="E83">
            <v>1.4216791195333562E-3</v>
          </cell>
          <cell r="F83">
            <v>3.016359463164467E-3</v>
          </cell>
          <cell r="G83">
            <v>4.5340559486709104E-3</v>
          </cell>
          <cell r="H83">
            <v>6.8857317262825323E-3</v>
          </cell>
          <cell r="I83">
            <v>9.0318931661118405E-3</v>
          </cell>
          <cell r="J83">
            <v>1.1752228554136943E-2</v>
          </cell>
          <cell r="K83">
            <v>1.7539001393976083E-2</v>
          </cell>
          <cell r="L83">
            <v>2.0355744430960911E-2</v>
          </cell>
          <cell r="M83">
            <v>4.6047413367535261E-2</v>
          </cell>
          <cell r="N83">
            <v>8.4792786144511981E-2</v>
          </cell>
          <cell r="O83">
            <v>0.11375963876782716</v>
          </cell>
        </row>
        <row r="84">
          <cell r="A84" t="str">
            <v>T-PHEV-STG_S2</v>
          </cell>
          <cell r="B84" t="str">
            <v>VAR_fin</v>
          </cell>
          <cell r="C84" t="str">
            <v>T-ELC-car-PlgSTGAUXin_S2</v>
          </cell>
          <cell r="D84">
            <v>2.3890814442201532E-3</v>
          </cell>
          <cell r="E84">
            <v>1.4274422702667681E-3</v>
          </cell>
          <cell r="F84">
            <v>3.0259599202862595E-3</v>
          </cell>
          <cell r="G84">
            <v>4.546821997503653E-3</v>
          </cell>
          <cell r="H84">
            <v>6.8985322173334574E-3</v>
          </cell>
          <cell r="I84">
            <v>9.0408315483110659E-3</v>
          </cell>
          <cell r="J84">
            <v>1.1766190053876425E-2</v>
          </cell>
          <cell r="K84">
            <v>1.7552645980029837E-2</v>
          </cell>
          <cell r="L84">
            <v>2.0364935104914675E-2</v>
          </cell>
          <cell r="M84">
            <v>4.6059842628253321E-2</v>
          </cell>
          <cell r="N84">
            <v>8.4806557805684732E-2</v>
          </cell>
          <cell r="O84">
            <v>0.11377760455056037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T-ELC-car-PlgSTGin_S2</v>
          </cell>
          <cell r="D85">
            <v>2.3890814442201532E-3</v>
          </cell>
          <cell r="E85">
            <v>1.4274422702667681E-3</v>
          </cell>
          <cell r="F85">
            <v>3.0259599202862595E-3</v>
          </cell>
          <cell r="G85">
            <v>4.546821997503653E-3</v>
          </cell>
          <cell r="H85">
            <v>6.8985322173334574E-3</v>
          </cell>
          <cell r="I85">
            <v>9.0408315483110659E-3</v>
          </cell>
          <cell r="J85">
            <v>1.1766190053876425E-2</v>
          </cell>
          <cell r="K85">
            <v>1.7552645980029837E-2</v>
          </cell>
          <cell r="L85">
            <v>2.0364935104914675E-2</v>
          </cell>
          <cell r="M85">
            <v>4.6059842628253321E-2</v>
          </cell>
          <cell r="N85">
            <v>8.4806557805684732E-2</v>
          </cell>
          <cell r="O85">
            <v>0.11377760455056037</v>
          </cell>
        </row>
        <row r="86">
          <cell r="A86" t="str">
            <v>T-PHEV-STG_S2</v>
          </cell>
          <cell r="B86" t="str">
            <v>VAR_ncap</v>
          </cell>
          <cell r="C86" t="str">
            <v>-</v>
          </cell>
          <cell r="D86">
            <v>3.6853126756834199E-2</v>
          </cell>
          <cell r="E86">
            <v>3.3683173435429002E-2</v>
          </cell>
          <cell r="F86">
            <v>4.6488275577243297E-2</v>
          </cell>
          <cell r="G86">
            <v>4.34193503879561E-2</v>
          </cell>
          <cell r="H86">
            <v>4.6913332138657199E-2</v>
          </cell>
          <cell r="I86">
            <v>6.3069012243486294E-2</v>
          </cell>
          <cell r="J86">
            <v>4.8248885720320399E-2</v>
          </cell>
          <cell r="K86">
            <v>7.2533762311774899E-2</v>
          </cell>
          <cell r="L86">
            <v>6.1260862038154701E-2</v>
          </cell>
          <cell r="M86">
            <v>0.232884884466107</v>
          </cell>
          <cell r="N86">
            <v>0.28663396130944402</v>
          </cell>
          <cell r="O86">
            <v>0.46134901409005702</v>
          </cell>
        </row>
        <row r="87">
          <cell r="A87" t="str">
            <v>T-PHEV-STG_S2</v>
          </cell>
          <cell r="B87" t="str">
            <v>VAR_cap</v>
          </cell>
          <cell r="C87" t="str">
            <v>-</v>
          </cell>
          <cell r="D87">
            <v>3.6853126756834199E-2</v>
          </cell>
          <cell r="E87">
            <v>7.0525598984919516E-2</v>
          </cell>
          <cell r="F87">
            <v>0.11698904580549002</v>
          </cell>
          <cell r="G87">
            <v>0.16036317695686494</v>
          </cell>
          <cell r="H87">
            <v>0.16352598072557628</v>
          </cell>
          <cell r="I87">
            <v>0.15481566974263697</v>
          </cell>
          <cell r="J87">
            <v>0.15814383396913936</v>
          </cell>
          <cell r="K87">
            <v>0.18376040936711452</v>
          </cell>
          <cell r="L87">
            <v>0.18519976647291223</v>
          </cell>
          <cell r="M87">
            <v>0.3665865889644917</v>
          </cell>
          <cell r="N87">
            <v>0.57409044044004442</v>
          </cell>
          <cell r="O87">
            <v>0.98077334724596654</v>
          </cell>
        </row>
        <row r="88">
          <cell r="A88" t="str">
            <v>T-Plg-GSL-mix_S4</v>
          </cell>
          <cell r="B88" t="str">
            <v>VAR_fout</v>
          </cell>
          <cell r="C88" t="str">
            <v>CO2_T</v>
          </cell>
          <cell r="D88">
            <v>12.2234263171093</v>
          </cell>
          <cell r="E88">
            <v>22.607879336010299</v>
          </cell>
          <cell r="F88">
            <v>21.786467968803791</v>
          </cell>
          <cell r="G88">
            <v>17.449183764457981</v>
          </cell>
          <cell r="H88">
            <v>3.18176850167765</v>
          </cell>
          <cell r="I88">
            <v>1.2814909943091142</v>
          </cell>
          <cell r="J88">
            <v>1.803310860613683</v>
          </cell>
          <cell r="K88">
            <v>0.99106260677759506</v>
          </cell>
          <cell r="L88">
            <v>10.467740302591597</v>
          </cell>
          <cell r="M88">
            <v>9.6058097906736091</v>
          </cell>
          <cell r="N88">
            <v>6.5849819922699622</v>
          </cell>
          <cell r="O88">
            <v>36.415994502509903</v>
          </cell>
        </row>
        <row r="89">
          <cell r="A89" t="str">
            <v>T-Plg-GSL-mix_S4</v>
          </cell>
          <cell r="B89" t="str">
            <v>VAR_fout</v>
          </cell>
          <cell r="C89" t="str">
            <v>T-PEVmix-ELC_GSL_S4</v>
          </cell>
          <cell r="D89">
            <v>8.6086657388580207E-2</v>
          </cell>
          <cell r="E89">
            <v>0.15922186727278878</v>
          </cell>
          <cell r="F89">
            <v>0.15343686418860333</v>
          </cell>
          <cell r="G89">
            <v>0.12289041267739363</v>
          </cell>
          <cell r="H89">
            <v>2.295344989684981E-2</v>
          </cell>
          <cell r="I89">
            <v>9.4749774066839286E-3</v>
          </cell>
          <cell r="J89">
            <v>1.4383041716869134E-2</v>
          </cell>
          <cell r="K89">
            <v>8.3249109863644758E-3</v>
          </cell>
          <cell r="L89">
            <v>9.6055371545209697E-2</v>
          </cell>
          <cell r="M89">
            <v>9.2853058363566193E-2</v>
          </cell>
          <cell r="N89">
            <v>6.3651130017994148E-2</v>
          </cell>
          <cell r="O89">
            <v>0.35441965832473599</v>
          </cell>
        </row>
        <row r="90">
          <cell r="A90" t="str">
            <v>T-Plg-GSL-mix_S4</v>
          </cell>
          <cell r="B90" t="str">
            <v>VAR_fin</v>
          </cell>
          <cell r="C90" t="str">
            <v>TGSL</v>
          </cell>
          <cell r="D90">
            <v>0.16562908288765937</v>
          </cell>
          <cell r="E90">
            <v>0.3063398284012242</v>
          </cell>
          <cell r="F90">
            <v>0.29520959307322242</v>
          </cell>
          <cell r="G90">
            <v>0.23643880439644926</v>
          </cell>
          <cell r="H90">
            <v>4.311339433167536E-2</v>
          </cell>
          <cell r="I90">
            <v>1.7364376616654683E-2</v>
          </cell>
          <cell r="J90">
            <v>2.4435106512380539E-2</v>
          </cell>
          <cell r="K90">
            <v>1.3429032612162526E-2</v>
          </cell>
          <cell r="L90">
            <v>0.14183929949311122</v>
          </cell>
          <cell r="M90">
            <v>0.13016002426387002</v>
          </cell>
          <cell r="N90">
            <v>8.9227398269240629E-2</v>
          </cell>
          <cell r="O90">
            <v>0.49344165992560846</v>
          </cell>
        </row>
        <row r="91">
          <cell r="A91" t="str">
            <v>T-PHEV-STG_S3</v>
          </cell>
          <cell r="B91" t="str">
            <v>VAR_fout</v>
          </cell>
          <cell r="C91" t="str">
            <v>T-ELC-car-PlgSTGAUXout_S3</v>
          </cell>
          <cell r="E91">
            <v>2.0348325519769592E-2</v>
          </cell>
          <cell r="F91">
            <v>0.29546788138597091</v>
          </cell>
          <cell r="G91">
            <v>1.7264929082651814</v>
          </cell>
          <cell r="H91">
            <v>2.6578810922389318</v>
          </cell>
          <cell r="I91">
            <v>1.9460113581542731</v>
          </cell>
          <cell r="J91">
            <v>1.8305539820124554</v>
          </cell>
          <cell r="K91">
            <v>2.0103026408063598</v>
          </cell>
          <cell r="L91">
            <v>1.6979928135687596</v>
          </cell>
          <cell r="M91">
            <v>1.2760540209325455</v>
          </cell>
          <cell r="N91">
            <v>0.75776781388815218</v>
          </cell>
          <cell r="O91">
            <v>0.13149401424249663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T-ELC-car-PlgSTGOut_S3</v>
          </cell>
          <cell r="E92">
            <v>2.0348325519769592E-2</v>
          </cell>
          <cell r="F92">
            <v>0.29546788138597091</v>
          </cell>
          <cell r="G92">
            <v>1.7264929082651814</v>
          </cell>
          <cell r="H92">
            <v>2.6578810922389318</v>
          </cell>
          <cell r="I92">
            <v>1.9460113581542731</v>
          </cell>
          <cell r="J92">
            <v>1.8305539820124554</v>
          </cell>
          <cell r="K92">
            <v>2.0103026408063598</v>
          </cell>
          <cell r="L92">
            <v>1.6979928135687594</v>
          </cell>
          <cell r="M92">
            <v>1.2760540209325455</v>
          </cell>
          <cell r="N92">
            <v>0.75776781388815218</v>
          </cell>
          <cell r="O92">
            <v>0.1314940142424966</v>
          </cell>
        </row>
        <row r="93">
          <cell r="A93" t="str">
            <v>T-PHEV-STG_S3</v>
          </cell>
          <cell r="B93" t="str">
            <v>VAR_fin</v>
          </cell>
          <cell r="C93" t="str">
            <v>T-ELC-car-PlgSTGAUXin_S3</v>
          </cell>
          <cell r="E93">
            <v>2.0353231480090602E-2</v>
          </cell>
          <cell r="F93">
            <v>0.29550900250035145</v>
          </cell>
          <cell r="G93">
            <v>1.7266738518564679</v>
          </cell>
          <cell r="H93">
            <v>2.6581522808248841</v>
          </cell>
          <cell r="I93">
            <v>1.9462110952756722</v>
          </cell>
          <cell r="J93">
            <v>1.8307495330331569</v>
          </cell>
          <cell r="K93">
            <v>2.0105216556260266</v>
          </cell>
          <cell r="L93">
            <v>1.6981710612851451</v>
          </cell>
          <cell r="M93">
            <v>1.2761990167428219</v>
          </cell>
          <cell r="N93">
            <v>0.75785381070371916</v>
          </cell>
          <cell r="O93">
            <v>0.13153053418743271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T-ELC-car-PlgSTGin_S3</v>
          </cell>
          <cell r="E94">
            <v>2.0353231480090602E-2</v>
          </cell>
          <cell r="F94">
            <v>0.29550900250035145</v>
          </cell>
          <cell r="G94">
            <v>1.7266738518564679</v>
          </cell>
          <cell r="H94">
            <v>2.6581522808248841</v>
          </cell>
          <cell r="I94">
            <v>1.9462110952756722</v>
          </cell>
          <cell r="J94">
            <v>1.8307495330331569</v>
          </cell>
          <cell r="K94">
            <v>2.0105216556260266</v>
          </cell>
          <cell r="L94">
            <v>1.6981710612851451</v>
          </cell>
          <cell r="M94">
            <v>1.2761990167428219</v>
          </cell>
          <cell r="N94">
            <v>0.75785381070371916</v>
          </cell>
          <cell r="O94">
            <v>0.13153053418743271</v>
          </cell>
        </row>
        <row r="95">
          <cell r="A95" t="str">
            <v>T-PHEV-STG_S3</v>
          </cell>
          <cell r="B95" t="str">
            <v>VAR_ncap</v>
          </cell>
          <cell r="C95" t="str">
            <v>-</v>
          </cell>
          <cell r="E95">
            <v>2.8674112532577101</v>
          </cell>
          <cell r="F95">
            <v>9.6261810751546104</v>
          </cell>
          <cell r="G95">
            <v>27.861139476736302</v>
          </cell>
          <cell r="H95">
            <v>30.502375621657499</v>
          </cell>
          <cell r="I95">
            <v>0.27089368413949699</v>
          </cell>
          <cell r="J95">
            <v>10.808165819949201</v>
          </cell>
          <cell r="K95">
            <v>16.912906432639101</v>
          </cell>
          <cell r="L95">
            <v>3.33647762608219</v>
          </cell>
          <cell r="M95">
            <v>0.47057902036861499</v>
          </cell>
          <cell r="N95">
            <v>0.245155486175576</v>
          </cell>
          <cell r="O95">
            <v>0.29124719248102798</v>
          </cell>
        </row>
        <row r="96">
          <cell r="A96" t="str">
            <v>T-PHEV-STG_S3</v>
          </cell>
          <cell r="B96" t="str">
            <v>VAR_cap</v>
          </cell>
          <cell r="C96" t="str">
            <v>-</v>
          </cell>
          <cell r="E96">
            <v>2.8674112532577101</v>
          </cell>
          <cell r="F96">
            <v>12.491863334975211</v>
          </cell>
          <cell r="G96">
            <v>40.328886698666487</v>
          </cell>
          <cell r="H96">
            <v>52.690262164208903</v>
          </cell>
          <cell r="I96">
            <v>32.793755120753296</v>
          </cell>
          <cell r="J96">
            <v>20.933008289655497</v>
          </cell>
          <cell r="K96">
            <v>27.63285213535211</v>
          </cell>
          <cell r="L96">
            <v>28.007928860830248</v>
          </cell>
          <cell r="M96">
            <v>20.333028332548402</v>
          </cell>
          <cell r="N96">
            <v>5.9000307821536024</v>
          </cell>
          <cell r="O96">
            <v>1.0068299328047901</v>
          </cell>
        </row>
        <row r="97">
          <cell r="A97" t="str">
            <v>TFLGV-HYBDSL</v>
          </cell>
          <cell r="B97" t="str">
            <v>VAR_fout</v>
          </cell>
          <cell r="C97" t="str">
            <v>CO2_T</v>
          </cell>
          <cell r="E97">
            <v>32.264046697600698</v>
          </cell>
          <cell r="F97">
            <v>97.110195954781801</v>
          </cell>
          <cell r="G97">
            <v>275.94259625558152</v>
          </cell>
          <cell r="H97">
            <v>330.85743389988932</v>
          </cell>
          <cell r="I97">
            <v>163.26746148353396</v>
          </cell>
          <cell r="J97">
            <v>177.96713027082396</v>
          </cell>
          <cell r="K97">
            <v>189.07755751318308</v>
          </cell>
          <cell r="L97">
            <v>193.3310274418815</v>
          </cell>
          <cell r="M97">
            <v>191.34173438140903</v>
          </cell>
          <cell r="N97">
            <v>191.3520970512852</v>
          </cell>
          <cell r="O97">
            <v>194.10631658783689</v>
          </cell>
        </row>
        <row r="98">
          <cell r="A98" t="str">
            <v>TFLGV-HYBDSL</v>
          </cell>
          <cell r="B98" t="str">
            <v>VAR_fout</v>
          </cell>
          <cell r="C98" t="str">
            <v>TFLGV</v>
          </cell>
          <cell r="E98">
            <v>0.20281346692889479</v>
          </cell>
          <cell r="F98">
            <v>0.61043971639175254</v>
          </cell>
          <cell r="G98">
            <v>1.734589437725945</v>
          </cell>
          <cell r="H98">
            <v>2.0797869485300615</v>
          </cell>
          <cell r="I98">
            <v>1.0263077105767306</v>
          </cell>
          <cell r="J98">
            <v>1.1187105891554565</v>
          </cell>
          <cell r="K98">
            <v>1.1885513096702756</v>
          </cell>
          <cell r="L98">
            <v>1.2152888417226704</v>
          </cell>
          <cell r="M98">
            <v>1.2027840426156806</v>
          </cell>
          <cell r="N98">
            <v>1.2028491828947019</v>
          </cell>
          <cell r="O98">
            <v>1.2201623494087117</v>
          </cell>
        </row>
        <row r="99">
          <cell r="A99" t="str">
            <v>TFLGV-HYBDSL</v>
          </cell>
          <cell r="B99" t="str">
            <v>VAR_fin</v>
          </cell>
          <cell r="C99" t="str">
            <v>TDSL</v>
          </cell>
          <cell r="E99">
            <v>0.44016434785266961</v>
          </cell>
          <cell r="F99">
            <v>1.3248321412657824</v>
          </cell>
          <cell r="G99">
            <v>3.7645647510993441</v>
          </cell>
          <cell r="H99">
            <v>4.5137439822631711</v>
          </cell>
          <cell r="I99">
            <v>2.2273869233770029</v>
          </cell>
          <cell r="J99">
            <v>2.4279281073782228</v>
          </cell>
          <cell r="K99">
            <v>2.5795028310120487</v>
          </cell>
          <cell r="L99">
            <v>2.6375310701484525</v>
          </cell>
          <cell r="M99">
            <v>2.6103920106604241</v>
          </cell>
          <cell r="N99">
            <v>2.6105333840557297</v>
          </cell>
          <cell r="O99">
            <v>2.6481080025625774</v>
          </cell>
        </row>
        <row r="100">
          <cell r="A100" t="str">
            <v>TFLGV-HYBDSL</v>
          </cell>
          <cell r="B100" t="str">
            <v>VAR_ncap</v>
          </cell>
          <cell r="C100" t="str">
            <v>-</v>
          </cell>
          <cell r="E100">
            <v>1.41395847302284E-2</v>
          </cell>
          <cell r="F100">
            <v>4.0540869035491499E-2</v>
          </cell>
          <cell r="G100">
            <v>9.7350324235549304E-2</v>
          </cell>
          <cell r="H100">
            <v>5.1984078612482901E-2</v>
          </cell>
          <cell r="I100">
            <v>8.9816367996171603E-5</v>
          </cell>
          <cell r="J100">
            <v>5.3131788257742098E-2</v>
          </cell>
          <cell r="K100">
            <v>3.3776173033556497E-2</v>
          </cell>
          <cell r="L100">
            <v>2.9273247339319498E-2</v>
          </cell>
          <cell r="M100">
            <v>4.0362044696890802E-2</v>
          </cell>
          <cell r="N100">
            <v>4.1394654443120897E-2</v>
          </cell>
          <cell r="O100">
            <v>1.8302262701941199E-2</v>
          </cell>
        </row>
        <row r="101">
          <cell r="A101" t="str">
            <v>TFLGV-HYBDSL</v>
          </cell>
          <cell r="B101" t="str">
            <v>VAR_cap</v>
          </cell>
          <cell r="C101" t="str">
            <v>-</v>
          </cell>
          <cell r="E101">
            <v>1.41395847302284E-2</v>
          </cell>
          <cell r="F101">
            <v>5.4680437153341213E-2</v>
          </cell>
          <cell r="G101">
            <v>0.15015732070167973</v>
          </cell>
          <cell r="H101">
            <v>0.17010523249295323</v>
          </cell>
          <cell r="I101">
            <v>7.2517089879386487E-2</v>
          </cell>
          <cell r="J101">
            <v>8.0175857818788165E-2</v>
          </cell>
          <cell r="K101">
            <v>8.693858183384931E-2</v>
          </cell>
          <cell r="L101">
            <v>8.6948604752285788E-2</v>
          </cell>
          <cell r="M101">
            <v>8.6940200534729534E-2</v>
          </cell>
          <cell r="N101">
            <v>8.6941572305694784E-2</v>
          </cell>
          <cell r="O101">
            <v>8.6935629464582415E-2</v>
          </cell>
        </row>
        <row r="102">
          <cell r="A102" t="str">
            <v>TFHGV-FCLH2O</v>
          </cell>
          <cell r="B102" t="str">
            <v>VAR_fout</v>
          </cell>
          <cell r="C102" t="str">
            <v>TFHGV</v>
          </cell>
          <cell r="D102">
            <v>5.0645426102407794E-4</v>
          </cell>
          <cell r="E102">
            <v>3.0480424995493126E-4</v>
          </cell>
          <cell r="F102">
            <v>2.9730888544613572E-4</v>
          </cell>
          <cell r="G102">
            <v>2.2889850330519922E-5</v>
          </cell>
          <cell r="H102">
            <v>2.2492333922509246E-5</v>
          </cell>
          <cell r="I102">
            <v>2.209495770576957E-5</v>
          </cell>
          <cell r="J102">
            <v>2.1226646274895114E-5</v>
          </cell>
          <cell r="K102">
            <v>2.028056602169531E-5</v>
          </cell>
          <cell r="L102">
            <v>1.9332766525957603E-5</v>
          </cell>
          <cell r="M102">
            <v>1.7712321912382397E-5</v>
          </cell>
          <cell r="N102">
            <v>1.9092707634863476E-5</v>
          </cell>
          <cell r="O102">
            <v>2.9042099310992434E-5</v>
          </cell>
        </row>
        <row r="103">
          <cell r="A103" t="str">
            <v>TFHGV-FCLH2O</v>
          </cell>
          <cell r="B103" t="str">
            <v>VAR_fin</v>
          </cell>
          <cell r="C103" t="str">
            <v>TH2O</v>
          </cell>
          <cell r="D103">
            <v>2.9030032340182357E-3</v>
          </cell>
          <cell r="E103">
            <v>1.7411680558656484E-3</v>
          </cell>
          <cell r="F103">
            <v>1.696564691223455E-3</v>
          </cell>
          <cell r="G103">
            <v>1.2707965434021246E-4</v>
          </cell>
          <cell r="H103">
            <v>1.158324721493217E-4</v>
          </cell>
          <cell r="I103">
            <v>1.1078736207729587E-4</v>
          </cell>
          <cell r="J103">
            <v>1.0171213413180391E-4</v>
          </cell>
          <cell r="K103">
            <v>9.432624319290252E-5</v>
          </cell>
          <cell r="L103">
            <v>8.831384228658883E-5</v>
          </cell>
          <cell r="M103">
            <v>8.0911503369119985E-5</v>
          </cell>
          <cell r="N103">
            <v>8.721723135824009E-5</v>
          </cell>
          <cell r="O103">
            <v>1.3266696076729209E-4</v>
          </cell>
        </row>
        <row r="104">
          <cell r="A104" t="str">
            <v>TFHGV-FCLH2O</v>
          </cell>
          <cell r="B104" t="str">
            <v>VAR_ncap</v>
          </cell>
          <cell r="C104" t="str">
            <v>-</v>
          </cell>
          <cell r="E104">
            <v>3.2237876710213002E-7</v>
          </cell>
          <cell r="F104">
            <v>2.24599115780057E-7</v>
          </cell>
          <cell r="G104">
            <v>1.61476311275553E-7</v>
          </cell>
          <cell r="H104">
            <v>4.5103969931538701E-7</v>
          </cell>
          <cell r="I104">
            <v>2.6179124102545299E-7</v>
          </cell>
          <cell r="J104">
            <v>3.1727415703444102E-7</v>
          </cell>
          <cell r="K104">
            <v>2.20575512086479E-7</v>
          </cell>
          <cell r="L104">
            <v>2.5920317219645501E-7</v>
          </cell>
          <cell r="M104">
            <v>3.2465261071699902E-7</v>
          </cell>
          <cell r="N104">
            <v>2.4405484470503398E-7</v>
          </cell>
          <cell r="O104">
            <v>4.5880849619481902E-7</v>
          </cell>
        </row>
        <row r="105">
          <cell r="A105" t="str">
            <v>TFHGV-FCLH2O</v>
          </cell>
          <cell r="B105" t="str">
            <v>VAR_cap</v>
          </cell>
          <cell r="C105" t="str">
            <v>-</v>
          </cell>
          <cell r="D105">
            <v>1.148683842108976E-5</v>
          </cell>
          <cell r="E105">
            <v>6.1017869893968289E-6</v>
          </cell>
          <cell r="F105">
            <v>6.3075344213338796E-6</v>
          </cell>
          <cell r="G105">
            <v>5.0151082547623069E-7</v>
          </cell>
          <cell r="H105">
            <v>4.9291608025876705E-7</v>
          </cell>
          <cell r="I105">
            <v>4.7271542406876593E-7</v>
          </cell>
          <cell r="J105">
            <v>4.5301579417690998E-7</v>
          </cell>
          <cell r="K105">
            <v>4.3469204915112402E-7</v>
          </cell>
          <cell r="L105">
            <v>4.118159288899431E-7</v>
          </cell>
          <cell r="M105">
            <v>3.9187293978501102E-7</v>
          </cell>
          <cell r="N105">
            <v>4.0606055655691122E-7</v>
          </cell>
          <cell r="O105">
            <v>6.2351204056959503E-7</v>
          </cell>
        </row>
        <row r="106">
          <cell r="A106" t="str">
            <v>T-PHEV-STG_S4</v>
          </cell>
          <cell r="B106" t="str">
            <v>VAR_fout</v>
          </cell>
          <cell r="C106" t="str">
            <v>T-ELC-car-PlgSTGAUXout_S4</v>
          </cell>
          <cell r="E106">
            <v>1.3064269704889746E-3</v>
          </cell>
          <cell r="F106">
            <v>3.6535590944653655E-3</v>
          </cell>
          <cell r="G106">
            <v>6.8519914186859722E-3</v>
          </cell>
          <cell r="H106">
            <v>0.6835920197002493</v>
          </cell>
          <cell r="I106">
            <v>1.4622913744854968</v>
          </cell>
          <cell r="J106">
            <v>1.7004433043307312</v>
          </cell>
          <cell r="K106">
            <v>1.8112047393159616</v>
          </cell>
          <cell r="L106">
            <v>2.0842210193492625</v>
          </cell>
          <cell r="M106">
            <v>2.5057680109161011</v>
          </cell>
          <cell r="N106">
            <v>2.8504904057272928</v>
          </cell>
          <cell r="O106">
            <v>3.3702377302893782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T-ELC-car-PlgSTGOut_S4</v>
          </cell>
          <cell r="E107">
            <v>1.3064269704889744E-3</v>
          </cell>
          <cell r="F107">
            <v>3.653559094465365E-3</v>
          </cell>
          <cell r="G107">
            <v>6.8519914186859713E-3</v>
          </cell>
          <cell r="H107">
            <v>0.68359201970024919</v>
          </cell>
          <cell r="I107">
            <v>1.4622913744854964</v>
          </cell>
          <cell r="J107">
            <v>1.7004433043307312</v>
          </cell>
          <cell r="K107">
            <v>1.8112047393159616</v>
          </cell>
          <cell r="L107">
            <v>2.0842210193492625</v>
          </cell>
          <cell r="M107">
            <v>2.5057680109161002</v>
          </cell>
          <cell r="N107">
            <v>2.8504904057272924</v>
          </cell>
          <cell r="O107">
            <v>3.3702377302893773</v>
          </cell>
        </row>
        <row r="108">
          <cell r="A108" t="str">
            <v>T-PHEV-STG_S4</v>
          </cell>
          <cell r="B108" t="str">
            <v>VAR_fin</v>
          </cell>
          <cell r="C108" t="str">
            <v>T-ELC-car-PlgSTGAUXin_S4</v>
          </cell>
          <cell r="E108">
            <v>1.309386324436445E-3</v>
          </cell>
          <cell r="F108">
            <v>3.6657944077923043E-3</v>
          </cell>
          <cell r="G108">
            <v>6.8607632629806171E-3</v>
          </cell>
          <cell r="H108">
            <v>0.68366580081084494</v>
          </cell>
          <cell r="I108">
            <v>1.4624417979431616</v>
          </cell>
          <cell r="J108">
            <v>1.7006238560833682</v>
          </cell>
          <cell r="K108">
            <v>1.8114046041706466</v>
          </cell>
          <cell r="L108">
            <v>2.0844394070863461</v>
          </cell>
          <cell r="M108">
            <v>2.506036484572931</v>
          </cell>
          <cell r="N108">
            <v>2.8507853354135229</v>
          </cell>
          <cell r="O108">
            <v>3.3705982599428501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T-ELC-car-PlgSTGin_S4</v>
          </cell>
          <cell r="E109">
            <v>1.309386324436445E-3</v>
          </cell>
          <cell r="F109">
            <v>3.6657944077923043E-3</v>
          </cell>
          <cell r="G109">
            <v>6.8607632629806171E-3</v>
          </cell>
          <cell r="H109">
            <v>0.68366580081084494</v>
          </cell>
          <cell r="I109">
            <v>1.4624417979431616</v>
          </cell>
          <cell r="J109">
            <v>1.7006238560833682</v>
          </cell>
          <cell r="K109">
            <v>1.8114046041706466</v>
          </cell>
          <cell r="L109">
            <v>2.0844394070863461</v>
          </cell>
          <cell r="M109">
            <v>2.506036484572931</v>
          </cell>
          <cell r="N109">
            <v>2.8507853354135229</v>
          </cell>
          <cell r="O109">
            <v>3.3705982599428501</v>
          </cell>
        </row>
        <row r="110">
          <cell r="A110" t="str">
            <v>T-PHEV-STG_S4</v>
          </cell>
          <cell r="B110" t="str">
            <v>VAR_ncap</v>
          </cell>
          <cell r="C110" t="str">
            <v>-</v>
          </cell>
          <cell r="E110">
            <v>4.97550626267802E-2</v>
          </cell>
          <cell r="F110">
            <v>6.7277920308245101E-2</v>
          </cell>
          <cell r="G110">
            <v>7.1258286596485004E-2</v>
          </cell>
          <cell r="H110">
            <v>11.863197425533199</v>
          </cell>
          <cell r="I110">
            <v>19.8439583699754</v>
          </cell>
          <cell r="J110">
            <v>12.8451546555013</v>
          </cell>
          <cell r="K110">
            <v>10.2435918925806</v>
          </cell>
          <cell r="L110">
            <v>19.074139391181099</v>
          </cell>
          <cell r="M110">
            <v>20.700363503959501</v>
          </cell>
          <cell r="N110">
            <v>23.580129291831401</v>
          </cell>
          <cell r="O110">
            <v>19.592808217819901</v>
          </cell>
        </row>
        <row r="111">
          <cell r="A111" t="str">
            <v>T-PHEV-STG_S4</v>
          </cell>
          <cell r="B111" t="str">
            <v>VAR_cap</v>
          </cell>
          <cell r="C111" t="str">
            <v>-</v>
          </cell>
          <cell r="E111">
            <v>4.97550626267802E-2</v>
          </cell>
          <cell r="F111">
            <v>0.11702369161123465</v>
          </cell>
          <cell r="G111">
            <v>0.18824917056748727</v>
          </cell>
          <cell r="H111">
            <v>12.027077035108983</v>
          </cell>
          <cell r="I111">
            <v>27.727295606515099</v>
          </cell>
          <cell r="J111">
            <v>40.118080613654861</v>
          </cell>
          <cell r="K111">
            <v>41.137138983026126</v>
          </cell>
          <cell r="L111">
            <v>40.33867352276792</v>
          </cell>
          <cell r="M111">
            <v>43.676906883958836</v>
          </cell>
          <cell r="N111">
            <v>54.311042842017699</v>
          </cell>
          <cell r="O111">
            <v>63.872863063964509</v>
          </cell>
        </row>
        <row r="112">
          <cell r="A112" t="str">
            <v>TFLGV-ICEGSLExt</v>
          </cell>
          <cell r="B112" t="str">
            <v>VAR_fout</v>
          </cell>
          <cell r="C112" t="str">
            <v>CO2_T</v>
          </cell>
          <cell r="D112">
            <v>53.526388829079302</v>
          </cell>
          <cell r="E112">
            <v>95.740493155728103</v>
          </cell>
          <cell r="F112">
            <v>43.704294708974103</v>
          </cell>
          <cell r="G112">
            <v>20.053354703320402</v>
          </cell>
        </row>
        <row r="113">
          <cell r="A113" t="str">
            <v>TFLGV-ICEGSLExt</v>
          </cell>
          <cell r="B113" t="str">
            <v>VAR_fout</v>
          </cell>
          <cell r="C113" t="str">
            <v>TFLGV</v>
          </cell>
          <cell r="D113">
            <v>0.20132831030380485</v>
          </cell>
          <cell r="E113">
            <v>0.3634640456448649</v>
          </cell>
          <cell r="F113">
            <v>0.16821473140678569</v>
          </cell>
          <cell r="G113">
            <v>7.7183940335533913E-2</v>
          </cell>
        </row>
        <row r="114">
          <cell r="A114" t="str">
            <v>TFLGV-ICEGSLExt</v>
          </cell>
          <cell r="B114" t="str">
            <v>VAR_fin</v>
          </cell>
          <cell r="C114" t="str">
            <v>TGSL</v>
          </cell>
          <cell r="D114">
            <v>0.72528982153223898</v>
          </cell>
          <cell r="E114">
            <v>1.2972966552266683</v>
          </cell>
          <cell r="F114">
            <v>0.59219911529775215</v>
          </cell>
          <cell r="G114">
            <v>0.27172567348672649</v>
          </cell>
        </row>
        <row r="115">
          <cell r="A115" t="str">
            <v>TFLGV-ICEGSLExt</v>
          </cell>
          <cell r="B115" t="str">
            <v>VAR_cap</v>
          </cell>
          <cell r="C115" t="str">
            <v>-</v>
          </cell>
          <cell r="D115">
            <v>3.9842545875224442E-2</v>
          </cell>
          <cell r="E115">
            <v>3.9825040475348891E-2</v>
          </cell>
          <cell r="F115">
            <v>3.0634645191046275E-2</v>
          </cell>
          <cell r="G115">
            <v>1.5317333333333299E-2</v>
          </cell>
        </row>
        <row r="116">
          <cell r="A116" t="str">
            <v>TFRLFELCEXT</v>
          </cell>
          <cell r="B116" t="str">
            <v>VAR_fout</v>
          </cell>
          <cell r="C116" t="str">
            <v>TFRLF</v>
          </cell>
          <cell r="D116">
            <v>2.5094614594974359E-2</v>
          </cell>
          <cell r="E116">
            <v>2.7681562055114753E-2</v>
          </cell>
          <cell r="F116">
            <v>2.9164832893631105E-2</v>
          </cell>
          <cell r="G116">
            <v>3.1637263000427775E-2</v>
          </cell>
          <cell r="H116">
            <v>3.3091416727300073E-2</v>
          </cell>
          <cell r="I116">
            <v>3.3869196259058265E-2</v>
          </cell>
          <cell r="J116">
            <v>3.514006990464158E-2</v>
          </cell>
          <cell r="K116">
            <v>3.6408769362684182E-2</v>
          </cell>
          <cell r="L116">
            <v>3.6988383977968553E-2</v>
          </cell>
          <cell r="M116">
            <v>3.7857523418831335E-2</v>
          </cell>
          <cell r="N116">
            <v>3.8106995477284689E-2</v>
          </cell>
          <cell r="O116">
            <v>3.858512293135527E-2</v>
          </cell>
        </row>
        <row r="117">
          <cell r="A117" t="str">
            <v>TFRLFELCEXT</v>
          </cell>
          <cell r="B117" t="str">
            <v>VAR_fin</v>
          </cell>
          <cell r="C117" t="str">
            <v>TELC</v>
          </cell>
          <cell r="D117">
            <v>1.5023087997775542</v>
          </cell>
          <cell r="E117">
            <v>1.6571784400034473</v>
          </cell>
          <cell r="F117">
            <v>1.74597561298744</v>
          </cell>
          <cell r="G117">
            <v>1.8939895819694319</v>
          </cell>
          <cell r="H117">
            <v>1.9810436362104971</v>
          </cell>
          <cell r="I117">
            <v>2.0276060183672331</v>
          </cell>
          <cell r="J117">
            <v>2.1036878666833063</v>
          </cell>
          <cell r="K117">
            <v>2.1796395555557138</v>
          </cell>
          <cell r="L117">
            <v>2.2143386394458378</v>
          </cell>
          <cell r="M117">
            <v>2.2663703542705598</v>
          </cell>
          <cell r="N117">
            <v>2.2813051948633314</v>
          </cell>
          <cell r="O117">
            <v>2.3099286701889654</v>
          </cell>
        </row>
        <row r="118">
          <cell r="A118" t="str">
            <v>TFRLFELCEXT</v>
          </cell>
          <cell r="B118" t="str">
            <v>VAR_ncap</v>
          </cell>
          <cell r="C118" t="str">
            <v>-</v>
          </cell>
          <cell r="D118">
            <v>2.9037780642035002E-7</v>
          </cell>
          <cell r="E118">
            <v>2.3864115330886999E-4</v>
          </cell>
          <cell r="F118">
            <v>1.3692685744033301E-4</v>
          </cell>
          <cell r="G118">
            <v>2.2819225069942799E-4</v>
          </cell>
          <cell r="H118">
            <v>1.3429291285504499E-4</v>
          </cell>
          <cell r="I118">
            <v>7.1803418113403197E-5</v>
          </cell>
          <cell r="J118">
            <v>1.1731894793056999E-4</v>
          </cell>
          <cell r="K118">
            <v>1.72031874855795E-3</v>
          </cell>
          <cell r="L118">
            <v>1.1625091557552799E-3</v>
          </cell>
          <cell r="M118">
            <v>2.8885863972480901E-4</v>
          </cell>
          <cell r="N118">
            <v>1.4474030353708999E-4</v>
          </cell>
          <cell r="O118">
            <v>1.2865900804007399E-4</v>
          </cell>
        </row>
        <row r="119">
          <cell r="A119" t="str">
            <v>TFRLFELCEXT</v>
          </cell>
          <cell r="B119" t="str">
            <v>VAR_cap</v>
          </cell>
          <cell r="C119" t="str">
            <v>-</v>
          </cell>
          <cell r="D119">
            <v>2.3169548654896001E-3</v>
          </cell>
          <cell r="E119">
            <v>2.55559601879847E-3</v>
          </cell>
          <cell r="F119">
            <v>2.692522876238803E-3</v>
          </cell>
          <cell r="G119">
            <v>2.9207151269382307E-3</v>
          </cell>
          <cell r="H119">
            <v>3.055008039793276E-3</v>
          </cell>
          <cell r="I119">
            <v>3.1268114579066789E-3</v>
          </cell>
          <cell r="J119">
            <v>3.2441304058372497E-3</v>
          </cell>
          <cell r="K119">
            <v>3.3613632568180712E-3</v>
          </cell>
          <cell r="L119">
            <v>3.41477629745083E-3</v>
          </cell>
          <cell r="M119">
            <v>3.4951018229370501E-3</v>
          </cell>
          <cell r="N119">
            <v>3.5180921079058323E-3</v>
          </cell>
          <cell r="O119">
            <v>3.5624048035457702E-3</v>
          </cell>
        </row>
        <row r="120">
          <cell r="A120" t="str">
            <v>TFLGV-ICEDSLExt</v>
          </cell>
          <cell r="B120" t="str">
            <v>VAR_fout</v>
          </cell>
          <cell r="C120" t="str">
            <v>CO2_T</v>
          </cell>
          <cell r="D120">
            <v>811.11275165729705</v>
          </cell>
          <cell r="E120">
            <v>584.35190177277195</v>
          </cell>
          <cell r="F120">
            <v>414.465651870481</v>
          </cell>
          <cell r="G120">
            <v>199.82508994594599</v>
          </cell>
        </row>
        <row r="121">
          <cell r="A121" t="str">
            <v>TFLGV-ICEDSLExt</v>
          </cell>
          <cell r="B121" t="str">
            <v>VAR_fout</v>
          </cell>
          <cell r="C121" t="str">
            <v>TFLGV</v>
          </cell>
          <cell r="D121">
            <v>2.8664108979034189</v>
          </cell>
          <cell r="E121">
            <v>2.1360131777543332</v>
          </cell>
          <cell r="F121">
            <v>1.5905116707605351</v>
          </cell>
          <cell r="G121">
            <v>0.76682865331653616</v>
          </cell>
        </row>
        <row r="122">
          <cell r="A122" t="str">
            <v>TFLGV-ICEDSLExt</v>
          </cell>
          <cell r="B122" t="str">
            <v>VAR_fin</v>
          </cell>
          <cell r="C122" t="str">
            <v>TDSL</v>
          </cell>
          <cell r="D122">
            <v>11.065658276361475</v>
          </cell>
          <cell r="E122">
            <v>7.9720586872138091</v>
          </cell>
          <cell r="F122">
            <v>5.6543745139219812</v>
          </cell>
          <cell r="G122">
            <v>2.726126738689584</v>
          </cell>
        </row>
        <row r="123">
          <cell r="A123" t="str">
            <v>TFLGV-ICEDSLExt</v>
          </cell>
          <cell r="B123" t="str">
            <v>VAR_cap</v>
          </cell>
          <cell r="C123" t="str">
            <v>-</v>
          </cell>
          <cell r="D123">
            <v>0.22865934567761764</v>
          </cell>
          <cell r="E123">
            <v>0.19846051057945061</v>
          </cell>
          <cell r="F123">
            <v>0.15266193992537652</v>
          </cell>
          <cell r="G123">
            <v>7.6330999999999996E-2</v>
          </cell>
        </row>
        <row r="124">
          <cell r="A124" t="str">
            <v>T_C-ICE-NGA-S1</v>
          </cell>
          <cell r="B124" t="str">
            <v>VAR_fout</v>
          </cell>
          <cell r="C124" t="str">
            <v>CO2_T</v>
          </cell>
          <cell r="D124">
            <v>0.1964726831104964</v>
          </cell>
          <cell r="E124">
            <v>0.16876433662220014</v>
          </cell>
          <cell r="F124">
            <v>0.17006609501529285</v>
          </cell>
          <cell r="G124">
            <v>8.201437324603985E-3</v>
          </cell>
          <cell r="H124">
            <v>4.008661529527586E-3</v>
          </cell>
          <cell r="I124">
            <v>3.3106512823750005E-3</v>
          </cell>
          <cell r="J124">
            <v>3.129684303768488E-3</v>
          </cell>
          <cell r="K124">
            <v>3.1647943507971798E-3</v>
          </cell>
          <cell r="L124">
            <v>2.6691697136238812E-3</v>
          </cell>
          <cell r="M124">
            <v>2.759265990245383E-3</v>
          </cell>
          <cell r="N124">
            <v>2.612038401647092E-3</v>
          </cell>
          <cell r="O124">
            <v>2.7849675274023902E-3</v>
          </cell>
        </row>
        <row r="125">
          <cell r="A125" t="str">
            <v>T_C-ICE-NGA-S1</v>
          </cell>
          <cell r="B125" t="str">
            <v>VAR_fout</v>
          </cell>
          <cell r="C125" t="str">
            <v>TPCAR</v>
          </cell>
          <cell r="D125">
            <v>2.1445655093855231E-3</v>
          </cell>
          <cell r="E125">
            <v>1.8422689895508241E-3</v>
          </cell>
          <cell r="F125">
            <v>1.8512325041140228E-3</v>
          </cell>
          <cell r="G125">
            <v>9.0983326964848987E-5</v>
          </cell>
          <cell r="H125">
            <v>4.3192106131692203E-5</v>
          </cell>
          <cell r="I125">
            <v>3.7248682892517741E-5</v>
          </cell>
          <cell r="J125">
            <v>3.703783811232547E-5</v>
          </cell>
          <cell r="K125">
            <v>4.1035352958506304E-5</v>
          </cell>
          <cell r="L125">
            <v>3.7533716651508381E-5</v>
          </cell>
          <cell r="M125">
            <v>4.1790359166376211E-5</v>
          </cell>
          <cell r="N125">
            <v>4.1525961221634297E-5</v>
          </cell>
          <cell r="O125">
            <v>4.5382151422134583E-5</v>
          </cell>
        </row>
        <row r="126">
          <cell r="A126" t="str">
            <v>T_C-ICE-NGA-S1</v>
          </cell>
          <cell r="B126" t="str">
            <v>VAR_fin</v>
          </cell>
          <cell r="C126" t="str">
            <v>TNGA</v>
          </cell>
          <cell r="D126">
            <v>3.4835582111790186E-3</v>
          </cell>
          <cell r="E126">
            <v>2.9922754720248246E-3</v>
          </cell>
          <cell r="F126">
            <v>3.0153562945973993E-3</v>
          </cell>
          <cell r="G126">
            <v>1.4541555540078003E-4</v>
          </cell>
          <cell r="H126">
            <v>7.1075559034177111E-5</v>
          </cell>
          <cell r="I126">
            <v>5.8699490822251815E-5</v>
          </cell>
          <cell r="J126">
            <v>5.549085644979597E-5</v>
          </cell>
          <cell r="K126">
            <v>5.6113375014134427E-5</v>
          </cell>
          <cell r="L126">
            <v>4.7325704142267299E-5</v>
          </cell>
          <cell r="M126">
            <v>4.8923155855414572E-5</v>
          </cell>
          <cell r="N126">
            <v>4.6312737617856165E-5</v>
          </cell>
          <cell r="O126">
            <v>4.9378856868836716E-5</v>
          </cell>
        </row>
        <row r="127">
          <cell r="A127" t="str">
            <v>T_C-ICE-NGA-S1</v>
          </cell>
          <cell r="B127" t="str">
            <v>VAR_ncap</v>
          </cell>
          <cell r="C127" t="str">
            <v>-</v>
          </cell>
          <cell r="E127">
            <v>6.56944230891734E-6</v>
          </cell>
          <cell r="F127">
            <v>4.9380591599120097E-6</v>
          </cell>
          <cell r="G127">
            <v>4.9637269718774695E-7</v>
          </cell>
          <cell r="H127">
            <v>2.52757340451103E-6</v>
          </cell>
          <cell r="I127">
            <v>2.4830303452749101E-6</v>
          </cell>
          <cell r="J127">
            <v>1.8072644713303299E-6</v>
          </cell>
          <cell r="K127">
            <v>2.2127783123011701E-6</v>
          </cell>
          <cell r="L127">
            <v>2.00404043681483E-6</v>
          </cell>
          <cell r="M127">
            <v>1.82967269021279E-6</v>
          </cell>
          <cell r="N127">
            <v>1.87434873797161E-6</v>
          </cell>
          <cell r="O127">
            <v>1.8386851657501601E-6</v>
          </cell>
        </row>
        <row r="128">
          <cell r="A128" t="str">
            <v>T_C-ICE-NGA-S1</v>
          </cell>
          <cell r="B128" t="str">
            <v>VAR_cap</v>
          </cell>
          <cell r="C128" t="str">
            <v>-</v>
          </cell>
          <cell r="D128">
            <v>2.554360863977055E-4</v>
          </cell>
          <cell r="E128">
            <v>2.6155574411020283E-4</v>
          </cell>
          <cell r="F128">
            <v>2.6540829520577851E-4</v>
          </cell>
          <cell r="G128">
            <v>1.2364437703199374E-5</v>
          </cell>
          <cell r="H128">
            <v>5.55821246250601E-6</v>
          </cell>
          <cell r="I128">
            <v>4.8205148138988791E-6</v>
          </cell>
          <cell r="J128">
            <v>4.5413173222745479E-6</v>
          </cell>
          <cell r="K128">
            <v>4.8684661547596699E-6</v>
          </cell>
          <cell r="L128">
            <v>4.7679839663020922E-6</v>
          </cell>
          <cell r="M128">
            <v>5.0152944170775709E-6</v>
          </cell>
          <cell r="N128">
            <v>5.1933078802863493E-6</v>
          </cell>
          <cell r="O128">
            <v>5.5023827336959409E-6</v>
          </cell>
        </row>
        <row r="129">
          <cell r="A129" t="str">
            <v>D-T-ELC-car</v>
          </cell>
          <cell r="B129" t="str">
            <v>VAR_fout</v>
          </cell>
          <cell r="C129" t="str">
            <v>T-ELC-car</v>
          </cell>
          <cell r="D129">
            <v>0.73919426250848497</v>
          </cell>
          <cell r="E129">
            <v>1.5771023906205008</v>
          </cell>
          <cell r="F129">
            <v>4.228418840180848</v>
          </cell>
          <cell r="G129">
            <v>14.26525226557308</v>
          </cell>
          <cell r="H129">
            <v>23.368673891252982</v>
          </cell>
          <cell r="I129">
            <v>24.839251892398174</v>
          </cell>
          <cell r="J129">
            <v>24.510349554368638</v>
          </cell>
          <cell r="K129">
            <v>24.397718274294665</v>
          </cell>
          <cell r="L129">
            <v>25.271898093268998</v>
          </cell>
          <cell r="M129">
            <v>25.335082526284218</v>
          </cell>
          <cell r="N129">
            <v>25.115144258674921</v>
          </cell>
          <cell r="O129">
            <v>25.404946914173362</v>
          </cell>
        </row>
        <row r="130">
          <cell r="A130" t="str">
            <v>D-T-ELC-car</v>
          </cell>
          <cell r="B130" t="str">
            <v>VAR_fin</v>
          </cell>
          <cell r="C130" t="str">
            <v>TELC</v>
          </cell>
          <cell r="D130">
            <v>0.73919426250848497</v>
          </cell>
          <cell r="E130">
            <v>1.5771023906205008</v>
          </cell>
          <cell r="F130">
            <v>4.228418840180848</v>
          </cell>
          <cell r="G130">
            <v>14.26525226557308</v>
          </cell>
          <cell r="H130">
            <v>23.368673891252982</v>
          </cell>
          <cell r="I130">
            <v>24.839251892398174</v>
          </cell>
          <cell r="J130">
            <v>24.510349554368638</v>
          </cell>
          <cell r="K130">
            <v>24.397718274294665</v>
          </cell>
          <cell r="L130">
            <v>25.271898093268998</v>
          </cell>
          <cell r="M130">
            <v>25.335082526284218</v>
          </cell>
          <cell r="N130">
            <v>25.115144258674921</v>
          </cell>
          <cell r="O130">
            <v>25.404946914173362</v>
          </cell>
        </row>
        <row r="131">
          <cell r="A131" t="str">
            <v>D-T-ELC-car</v>
          </cell>
          <cell r="B131" t="str">
            <v>VAR_ncap</v>
          </cell>
          <cell r="C131" t="str">
            <v>-</v>
          </cell>
          <cell r="D131">
            <v>8.3715684779521101E-7</v>
          </cell>
          <cell r="E131">
            <v>6.0638291774674499E-7</v>
          </cell>
          <cell r="F131">
            <v>0.97827294881576099</v>
          </cell>
          <cell r="G131">
            <v>6.0054322150305</v>
          </cell>
          <cell r="H131">
            <v>11.006560130664701</v>
          </cell>
          <cell r="I131">
            <v>5.01429986098249</v>
          </cell>
          <cell r="J131">
            <v>6.1951475330270904</v>
          </cell>
          <cell r="K131">
            <v>12.091120829083099</v>
          </cell>
          <cell r="L131">
            <v>7.1390255323898799</v>
          </cell>
          <cell r="M131">
            <v>7.5220242112727904</v>
          </cell>
          <cell r="N131">
            <v>14.0178554048781</v>
          </cell>
          <cell r="O131">
            <v>8.5687342198614207</v>
          </cell>
        </row>
        <row r="132">
          <cell r="A132" t="str">
            <v>D-T-ELC-car</v>
          </cell>
          <cell r="B132" t="str">
            <v>VAR_cap</v>
          </cell>
          <cell r="C132" t="str">
            <v>-</v>
          </cell>
          <cell r="D132">
            <v>1.2762587942148977</v>
          </cell>
          <cell r="E132">
            <v>1.2762594005978154</v>
          </cell>
          <cell r="F132">
            <v>2.2545323494135761</v>
          </cell>
          <cell r="G132">
            <v>8.2599645644440702</v>
          </cell>
          <cell r="H132">
            <v>18.321243561190506</v>
          </cell>
          <cell r="I132">
            <v>21.0892119121573</v>
          </cell>
          <cell r="J132">
            <v>22.2160075246743</v>
          </cell>
          <cell r="K132">
            <v>23.3005682230927</v>
          </cell>
          <cell r="L132">
            <v>25.3749327889028</v>
          </cell>
          <cell r="M132">
            <v>26.752170572745801</v>
          </cell>
          <cell r="N132">
            <v>28.557338894685401</v>
          </cell>
          <cell r="O132">
            <v>30.108613836012299</v>
          </cell>
        </row>
        <row r="133">
          <cell r="A133" t="str">
            <v>T_C-ICE-NGA-S2</v>
          </cell>
          <cell r="B133" t="str">
            <v>VAR_fout</v>
          </cell>
          <cell r="C133" t="str">
            <v>CO2_T</v>
          </cell>
          <cell r="D133">
            <v>3.0589027595737339</v>
          </cell>
          <cell r="E133">
            <v>1.9837593553562647</v>
          </cell>
          <cell r="F133">
            <v>2.6719265149916733</v>
          </cell>
          <cell r="G133">
            <v>5.0026518629062277E-3</v>
          </cell>
          <cell r="H133">
            <v>6.4088263795145945E-3</v>
          </cell>
          <cell r="I133">
            <v>7.0628521325234346E-3</v>
          </cell>
          <cell r="J133">
            <v>6.9971967530334991E-3</v>
          </cell>
          <cell r="K133">
            <v>6.5455229406286095E-3</v>
          </cell>
          <cell r="L133">
            <v>5.6369919114942456E-3</v>
          </cell>
          <cell r="M133">
            <v>5.5856131926638897E-3</v>
          </cell>
          <cell r="N133">
            <v>5.2611717059181575E-3</v>
          </cell>
          <cell r="O133">
            <v>5.5284538313444299E-3</v>
          </cell>
        </row>
        <row r="134">
          <cell r="A134" t="str">
            <v>T_C-ICE-NGA-S2</v>
          </cell>
          <cell r="B134" t="str">
            <v>VAR_fout</v>
          </cell>
          <cell r="C134" t="str">
            <v>TPCAR</v>
          </cell>
          <cell r="D134">
            <v>3.4381221591433517E-2</v>
          </cell>
          <cell r="E134">
            <v>2.3132378936753191E-2</v>
          </cell>
          <cell r="F134">
            <v>3.1187728086265271E-2</v>
          </cell>
          <cell r="G134">
            <v>4.6026259293249553E-5</v>
          </cell>
          <cell r="H134">
            <v>5.4526312984135577E-5</v>
          </cell>
          <cell r="I134">
            <v>6.3398372847125358E-5</v>
          </cell>
          <cell r="J134">
            <v>6.6195897744759878E-5</v>
          </cell>
          <cell r="K134">
            <v>6.7984077585206209E-5</v>
          </cell>
          <cell r="L134">
            <v>6.3591303031996274E-5</v>
          </cell>
          <cell r="M134">
            <v>6.7997066423883788E-5</v>
          </cell>
          <cell r="N134">
            <v>6.7231237741935249E-5</v>
          </cell>
          <cell r="O134">
            <v>7.2488254075317996E-5</v>
          </cell>
        </row>
        <row r="135">
          <cell r="A135" t="str">
            <v>T_C-ICE-NGA-S2</v>
          </cell>
          <cell r="B135" t="str">
            <v>VAR_fin</v>
          </cell>
          <cell r="C135" t="str">
            <v>TNGA</v>
          </cell>
          <cell r="D135">
            <v>5.4235864531449116E-2</v>
          </cell>
          <cell r="E135">
            <v>3.5173038215536488E-2</v>
          </cell>
          <cell r="F135">
            <v>4.7374583599143157E-2</v>
          </cell>
          <cell r="G135">
            <v>8.8699501115358748E-5</v>
          </cell>
          <cell r="H135">
            <v>1.136316733956488E-4</v>
          </cell>
          <cell r="I135">
            <v>1.2522787469013179E-4</v>
          </cell>
          <cell r="J135">
            <v>1.2406377221690622E-4</v>
          </cell>
          <cell r="K135">
            <v>1.1605537128774127E-4</v>
          </cell>
          <cell r="L135">
            <v>9.9946665097415871E-5</v>
          </cell>
          <cell r="M135">
            <v>9.9035694905388023E-5</v>
          </cell>
          <cell r="N135">
            <v>9.3283186275144596E-5</v>
          </cell>
          <cell r="O135">
            <v>9.8022231052206235E-5</v>
          </cell>
        </row>
        <row r="136">
          <cell r="A136" t="str">
            <v>T_C-ICE-NGA-S2</v>
          </cell>
          <cell r="B136" t="str">
            <v>VAR_ncap</v>
          </cell>
          <cell r="C136" t="str">
            <v>-</v>
          </cell>
          <cell r="E136">
            <v>3.7506589527532898E-6</v>
          </cell>
          <cell r="F136">
            <v>3.7012573493713598E-6</v>
          </cell>
          <cell r="G136">
            <v>5.4461259137823704E-7</v>
          </cell>
          <cell r="H136">
            <v>2.8848020338930899E-6</v>
          </cell>
          <cell r="I136">
            <v>2.5908426687404999E-6</v>
          </cell>
          <cell r="J136">
            <v>2.0103374660207601E-6</v>
          </cell>
          <cell r="K136">
            <v>2.3431206782934299E-6</v>
          </cell>
          <cell r="L136">
            <v>2.1849343225310899E-6</v>
          </cell>
          <cell r="M136">
            <v>1.99202514610804E-6</v>
          </cell>
          <cell r="N136">
            <v>2.0216326445817199E-6</v>
          </cell>
          <cell r="O136">
            <v>1.79208472795422E-6</v>
          </cell>
        </row>
        <row r="137">
          <cell r="A137" t="str">
            <v>T_C-ICE-NGA-S2</v>
          </cell>
          <cell r="B137" t="str">
            <v>VAR_cap</v>
          </cell>
          <cell r="C137" t="str">
            <v>-</v>
          </cell>
          <cell r="D137">
            <v>2.6660225864291653E-3</v>
          </cell>
          <cell r="E137">
            <v>2.4097959322313695E-3</v>
          </cell>
          <cell r="F137">
            <v>2.3811318964937094E-3</v>
          </cell>
          <cell r="G137">
            <v>3.4524421009970128E-6</v>
          </cell>
          <cell r="H137">
            <v>4.5175732531139886E-6</v>
          </cell>
          <cell r="I137">
            <v>5.2845482652817037E-6</v>
          </cell>
          <cell r="J137">
            <v>5.3556796770450809E-6</v>
          </cell>
          <cell r="K137">
            <v>5.3373050256041493E-6</v>
          </cell>
          <cell r="L137">
            <v>5.3888211917905226E-6</v>
          </cell>
          <cell r="M137">
            <v>5.5311328983649365E-6</v>
          </cell>
          <cell r="N137">
            <v>5.6548276844537069E-6</v>
          </cell>
          <cell r="O137">
            <v>5.7727445373282277E-6</v>
          </cell>
        </row>
        <row r="138">
          <cell r="A138" t="str">
            <v>TFLGV-ICEDSL</v>
          </cell>
          <cell r="B138" t="str">
            <v>VAR_fout</v>
          </cell>
          <cell r="C138" t="str">
            <v>CO2_T</v>
          </cell>
          <cell r="D138">
            <v>325.32066076312395</v>
          </cell>
          <cell r="E138">
            <v>384.70675368923349</v>
          </cell>
          <cell r="F138">
            <v>384.60833798002813</v>
          </cell>
          <cell r="G138">
            <v>155.07952773509092</v>
          </cell>
          <cell r="H138">
            <v>21.234429459101161</v>
          </cell>
          <cell r="I138">
            <v>20.92088989338523</v>
          </cell>
          <cell r="J138">
            <v>11.907644633820953</v>
          </cell>
          <cell r="K138">
            <v>1.984048169367566</v>
          </cell>
          <cell r="L138">
            <v>1.8204591212756172</v>
          </cell>
          <cell r="M138">
            <v>1.5031878277215509</v>
          </cell>
          <cell r="N138">
            <v>1.1725949878098358</v>
          </cell>
          <cell r="O138">
            <v>1.6767618842393088</v>
          </cell>
        </row>
        <row r="139">
          <cell r="A139" t="str">
            <v>TFLGV-ICEDSL</v>
          </cell>
          <cell r="B139" t="str">
            <v>VAR_fout</v>
          </cell>
          <cell r="C139" t="str">
            <v>TFLGV</v>
          </cell>
          <cell r="D139">
            <v>1.5183754374652207</v>
          </cell>
          <cell r="E139">
            <v>1.7955493022130482</v>
          </cell>
          <cell r="F139">
            <v>1.7950899646623129</v>
          </cell>
          <cell r="G139">
            <v>0.72380569132718076</v>
          </cell>
          <cell r="H139">
            <v>9.9107864971303999E-2</v>
          </cell>
          <cell r="I139">
            <v>9.7644475667532621E-2</v>
          </cell>
          <cell r="J139">
            <v>5.5576781037042909E-2</v>
          </cell>
          <cell r="K139">
            <v>9.2601865496303813E-3</v>
          </cell>
          <cell r="L139">
            <v>8.4966642086930812E-3</v>
          </cell>
          <cell r="M139">
            <v>7.0158577391154133E-3</v>
          </cell>
          <cell r="N139">
            <v>5.4728753575281688E-3</v>
          </cell>
          <cell r="O139">
            <v>7.8259833037799438E-3</v>
          </cell>
        </row>
        <row r="140">
          <cell r="A140" t="str">
            <v>TFLGV-ICEDSL</v>
          </cell>
          <cell r="B140" t="str">
            <v>VAR_fin</v>
          </cell>
          <cell r="C140" t="str">
            <v>TDSL</v>
          </cell>
          <cell r="D140">
            <v>4.4382081959498558</v>
          </cell>
          <cell r="E140">
            <v>5.2483868170427552</v>
          </cell>
          <cell r="F140">
            <v>5.2470441743523528</v>
          </cell>
          <cell r="G140">
            <v>2.1156825066178779</v>
          </cell>
          <cell r="H140">
            <v>0.28969207993316715</v>
          </cell>
          <cell r="I140">
            <v>0.28541459608983971</v>
          </cell>
          <cell r="J140">
            <v>0.16245081355826649</v>
          </cell>
          <cell r="K140">
            <v>2.7067505721249236E-2</v>
          </cell>
          <cell r="L140">
            <v>2.4835731531727415E-2</v>
          </cell>
          <cell r="M140">
            <v>2.0507337349543655E-2</v>
          </cell>
          <cell r="N140">
            <v>1.5997203107910439E-2</v>
          </cell>
          <cell r="O140">
            <v>2.287533266356491E-2</v>
          </cell>
        </row>
        <row r="141">
          <cell r="A141" t="str">
            <v>TFLGV-ICEDSL</v>
          </cell>
          <cell r="B141" t="str">
            <v>VAR_ncap</v>
          </cell>
          <cell r="C141" t="str">
            <v>-</v>
          </cell>
          <cell r="E141">
            <v>2.9566266504094402E-5</v>
          </cell>
          <cell r="F141">
            <v>1.9880746084575799E-4</v>
          </cell>
          <cell r="G141">
            <v>1.89299676347224E-4</v>
          </cell>
          <cell r="H141">
            <v>9.4883330972340193E-3</v>
          </cell>
          <cell r="I141">
            <v>8.0670435492843798E-5</v>
          </cell>
          <cell r="J141">
            <v>4.2852933819780302E-4</v>
          </cell>
          <cell r="K141">
            <v>3.72262088442993E-4</v>
          </cell>
          <cell r="L141">
            <v>1.8270434688311E-4</v>
          </cell>
          <cell r="M141">
            <v>2.2163188783589499E-4</v>
          </cell>
          <cell r="N141">
            <v>2.1364692664952001E-4</v>
          </cell>
          <cell r="O141">
            <v>2.8541199527586401E-4</v>
          </cell>
        </row>
        <row r="142">
          <cell r="A142" t="str">
            <v>TFLGV-ICEDSL</v>
          </cell>
          <cell r="B142" t="str">
            <v>VAR_cap</v>
          </cell>
          <cell r="C142" t="str">
            <v>-</v>
          </cell>
          <cell r="D142">
            <v>0.10616881911689777</v>
          </cell>
          <cell r="E142">
            <v>0.1251853618875742</v>
          </cell>
          <cell r="F142">
            <v>0.12538412159342974</v>
          </cell>
          <cell r="G142">
            <v>7.1256476747879868E-2</v>
          </cell>
          <cell r="H142">
            <v>9.7794581921680744E-3</v>
          </cell>
          <cell r="I142">
            <v>9.6086921137575471E-3</v>
          </cell>
          <cell r="J142">
            <v>5.4289220400013938E-3</v>
          </cell>
          <cell r="K142">
            <v>8.2829468000067082E-4</v>
          </cell>
          <cell r="L142">
            <v>7.4766598559985944E-4</v>
          </cell>
          <cell r="M142">
            <v>5.9496674873298668E-4</v>
          </cell>
          <cell r="N142">
            <v>4.6758712460387501E-4</v>
          </cell>
          <cell r="O142">
            <v>6.4846383031059985E-4</v>
          </cell>
        </row>
        <row r="143">
          <cell r="A143" t="str">
            <v>T_C-ICE-NGA-S3</v>
          </cell>
          <cell r="B143" t="str">
            <v>VAR_fout</v>
          </cell>
          <cell r="C143" t="str">
            <v>CO2_T</v>
          </cell>
          <cell r="D143">
            <v>0.23633734590516808</v>
          </cell>
          <cell r="E143">
            <v>0.21404536009308922</v>
          </cell>
          <cell r="F143">
            <v>0.27163299329861762</v>
          </cell>
          <cell r="G143">
            <v>2.6853616482243981E-2</v>
          </cell>
          <cell r="H143">
            <v>1.0554640275929925E-2</v>
          </cell>
          <cell r="I143">
            <v>8.5433394975005933E-3</v>
          </cell>
          <cell r="J143">
            <v>8.6257380454748504E-3</v>
          </cell>
          <cell r="K143">
            <v>8.1461743146787006E-3</v>
          </cell>
          <cell r="L143">
            <v>7.0578057652165484E-3</v>
          </cell>
          <cell r="M143">
            <v>6.8517526930890697E-3</v>
          </cell>
          <cell r="N143">
            <v>6.3353545550918558E-3</v>
          </cell>
          <cell r="O143">
            <v>6.5635044253572299E-3</v>
          </cell>
        </row>
        <row r="144">
          <cell r="A144" t="str">
            <v>T_C-ICE-NGA-S3</v>
          </cell>
          <cell r="B144" t="str">
            <v>VAR_fout</v>
          </cell>
          <cell r="C144" t="str">
            <v>TPCAR</v>
          </cell>
          <cell r="D144">
            <v>1.9620009853798469E-3</v>
          </cell>
          <cell r="E144">
            <v>1.8030245103659004E-3</v>
          </cell>
          <cell r="F144">
            <v>2.2783896366287506E-3</v>
          </cell>
          <cell r="G144">
            <v>2.3175770534359004E-4</v>
          </cell>
          <cell r="H144">
            <v>8.9557680688750059E-5</v>
          </cell>
          <cell r="I144">
            <v>7.367063807971716E-5</v>
          </cell>
          <cell r="J144">
            <v>7.8411104421656806E-5</v>
          </cell>
          <cell r="K144">
            <v>8.1325460655591551E-5</v>
          </cell>
          <cell r="L144">
            <v>7.6453747945148749E-5</v>
          </cell>
          <cell r="M144">
            <v>8.0159125302582711E-5</v>
          </cell>
          <cell r="N144">
            <v>7.7756733958427352E-5</v>
          </cell>
          <cell r="O144">
            <v>8.2826964674774831E-5</v>
          </cell>
        </row>
        <row r="145">
          <cell r="A145" t="str">
            <v>T_C-ICE-NGA-S3</v>
          </cell>
          <cell r="B145" t="str">
            <v>VAR_fin</v>
          </cell>
          <cell r="C145" t="str">
            <v>TNGA</v>
          </cell>
          <cell r="D145">
            <v>4.1903784734958925E-3</v>
          </cell>
          <cell r="E145">
            <v>3.7951304981044252E-3</v>
          </cell>
          <cell r="F145">
            <v>4.816187824443585E-3</v>
          </cell>
          <cell r="G145">
            <v>4.7612795181283733E-4</v>
          </cell>
          <cell r="H145">
            <v>1.8713901198457301E-4</v>
          </cell>
          <cell r="I145">
            <v>1.5147765066490429E-4</v>
          </cell>
          <cell r="J145">
            <v>1.5293861782756803E-4</v>
          </cell>
          <cell r="K145">
            <v>1.4443571479926749E-4</v>
          </cell>
          <cell r="L145">
            <v>1.2513840009249229E-4</v>
          </cell>
          <cell r="M145">
            <v>1.2148497682782039E-4</v>
          </cell>
          <cell r="N145">
            <v>1.1232898147325977E-4</v>
          </cell>
          <cell r="O145">
            <v>1.1637419193895814E-4</v>
          </cell>
        </row>
        <row r="146">
          <cell r="A146" t="str">
            <v>T_C-ICE-NGA-S3</v>
          </cell>
          <cell r="B146" t="str">
            <v>VAR_ncap</v>
          </cell>
          <cell r="C146" t="str">
            <v>-</v>
          </cell>
          <cell r="E146">
            <v>4.3968340053229199E-6</v>
          </cell>
          <cell r="F146">
            <v>3.7468733319687499E-6</v>
          </cell>
          <cell r="G146">
            <v>5.5347723578191896E-7</v>
          </cell>
          <cell r="H146">
            <v>3.0227357864787302E-6</v>
          </cell>
          <cell r="I146">
            <v>2.63254463835275E-6</v>
          </cell>
          <cell r="J146">
            <v>2.1454658426042602E-6</v>
          </cell>
          <cell r="K146">
            <v>2.4752230724726002E-6</v>
          </cell>
          <cell r="L146">
            <v>2.3436603262862802E-6</v>
          </cell>
          <cell r="M146">
            <v>2.0440583909132401E-6</v>
          </cell>
          <cell r="N146">
            <v>2.0752099548096101E-6</v>
          </cell>
          <cell r="O146">
            <v>1.7822147607239E-6</v>
          </cell>
        </row>
        <row r="147">
          <cell r="A147" t="str">
            <v>T_C-ICE-NGA-S3</v>
          </cell>
          <cell r="B147" t="str">
            <v>VAR_cap</v>
          </cell>
          <cell r="C147" t="str">
            <v>-</v>
          </cell>
          <cell r="D147">
            <v>1.5077571452382468E-4</v>
          </cell>
          <cell r="E147">
            <v>1.6228454544848998E-4</v>
          </cell>
          <cell r="F147">
            <v>1.645650055969778E-4</v>
          </cell>
          <cell r="G147">
            <v>1.5374158883793145E-5</v>
          </cell>
          <cell r="H147">
            <v>6.53671826902346E-6</v>
          </cell>
          <cell r="I147">
            <v>5.4937128607504509E-6</v>
          </cell>
          <cell r="J147">
            <v>5.671973705444632E-6</v>
          </cell>
          <cell r="K147">
            <v>5.6393176533195389E-6</v>
          </cell>
          <cell r="L147">
            <v>5.7921357988236248E-6</v>
          </cell>
          <cell r="M147">
            <v>5.8428155982834412E-6</v>
          </cell>
          <cell r="N147">
            <v>5.8943193266234828E-6</v>
          </cell>
          <cell r="O147">
            <v>5.8663210428949792E-6</v>
          </cell>
        </row>
        <row r="148">
          <cell r="A148" t="str">
            <v>T_C-ICE-NGA-S4</v>
          </cell>
          <cell r="B148" t="str">
            <v>VAR_fout</v>
          </cell>
          <cell r="C148" t="str">
            <v>CO2_T</v>
          </cell>
          <cell r="D148">
            <v>2.7039637268603465</v>
          </cell>
          <cell r="E148">
            <v>2.6547754905506658</v>
          </cell>
          <cell r="F148">
            <v>2.4765813620935901</v>
          </cell>
          <cell r="G148">
            <v>3.2458521052421726E-3</v>
          </cell>
          <cell r="H148">
            <v>6.330106684489121E-3</v>
          </cell>
          <cell r="I148">
            <v>7.6985245227154213E-3</v>
          </cell>
          <cell r="J148">
            <v>7.7291854709262402E-3</v>
          </cell>
          <cell r="K148">
            <v>7.2008236154705802E-3</v>
          </cell>
          <cell r="L148">
            <v>6.351319237668262E-3</v>
          </cell>
          <cell r="M148">
            <v>6.1008633623907006E-3</v>
          </cell>
          <cell r="N148">
            <v>5.4477556192765756E-3</v>
          </cell>
          <cell r="O148">
            <v>5.6089646722997802E-3</v>
          </cell>
        </row>
        <row r="149">
          <cell r="A149" t="str">
            <v>T_C-ICE-NGA-S4</v>
          </cell>
          <cell r="B149" t="str">
            <v>VAR_fout</v>
          </cell>
          <cell r="C149" t="str">
            <v>TPCAR</v>
          </cell>
          <cell r="D149">
            <v>3.2730078064773634E-2</v>
          </cell>
          <cell r="E149">
            <v>3.2102292914018019E-2</v>
          </cell>
          <cell r="F149">
            <v>2.9921232477052157E-2</v>
          </cell>
          <cell r="G149">
            <v>2.7934618666468042E-5</v>
          </cell>
          <cell r="H149">
            <v>5.2468691209006826E-5</v>
          </cell>
          <cell r="I149">
            <v>6.6922281729584114E-5</v>
          </cell>
          <cell r="J149">
            <v>7.0749527966409507E-5</v>
          </cell>
          <cell r="K149">
            <v>7.221040664381167E-5</v>
          </cell>
          <cell r="L149">
            <v>6.9006133515339894E-5</v>
          </cell>
          <cell r="M149">
            <v>7.1245569610403834E-5</v>
          </cell>
          <cell r="N149">
            <v>6.6719587334291861E-5</v>
          </cell>
          <cell r="O149">
            <v>7.0558788984282324E-5</v>
          </cell>
        </row>
        <row r="150">
          <cell r="A150" t="str">
            <v>T_C-ICE-NGA-S4</v>
          </cell>
          <cell r="B150" t="str">
            <v>VAR_fin</v>
          </cell>
          <cell r="C150" t="str">
            <v>TNGA</v>
          </cell>
          <cell r="D150">
            <v>4.7942619270573396E-2</v>
          </cell>
          <cell r="E150">
            <v>4.7070487421111119E-2</v>
          </cell>
          <cell r="F150">
            <v>4.3911017058396888E-2</v>
          </cell>
          <cell r="G150">
            <v>5.7550569241882434E-5</v>
          </cell>
          <cell r="H150">
            <v>1.1223593412214759E-4</v>
          </cell>
          <cell r="I150">
            <v>1.3649866175027329E-4</v>
          </cell>
          <cell r="J150">
            <v>1.3704229558379828E-4</v>
          </cell>
          <cell r="K150">
            <v>1.2767417757926559E-4</v>
          </cell>
          <cell r="L150">
            <v>1.1261204322106853E-4</v>
          </cell>
          <cell r="M150">
            <v>1.0817133621260114E-4</v>
          </cell>
          <cell r="N150">
            <v>9.6591411689301028E-5</v>
          </cell>
          <cell r="O150">
            <v>9.9449728232265685E-5</v>
          </cell>
        </row>
        <row r="151">
          <cell r="A151" t="str">
            <v>T_C-ICE-NGA-S4</v>
          </cell>
          <cell r="B151" t="str">
            <v>VAR_ncap</v>
          </cell>
          <cell r="C151" t="str">
            <v>-</v>
          </cell>
          <cell r="E151">
            <v>4.5336069830808998E-6</v>
          </cell>
          <cell r="F151">
            <v>3.9210003159166004E-6</v>
          </cell>
          <cell r="G151">
            <v>5.83245595673078E-7</v>
          </cell>
          <cell r="H151">
            <v>3.2119300815506801E-6</v>
          </cell>
          <cell r="I151">
            <v>2.8569278587763101E-6</v>
          </cell>
          <cell r="J151">
            <v>2.27710498348746E-6</v>
          </cell>
          <cell r="K151">
            <v>2.6175482304240799E-6</v>
          </cell>
          <cell r="L151">
            <v>2.45233925549123E-6</v>
          </cell>
          <cell r="M151">
            <v>2.0416283180307902E-6</v>
          </cell>
          <cell r="N151">
            <v>2.0617780614181601E-6</v>
          </cell>
          <cell r="O151">
            <v>1.8456746823108499E-6</v>
          </cell>
        </row>
        <row r="152">
          <cell r="A152" t="str">
            <v>T_C-ICE-NGA-S4</v>
          </cell>
          <cell r="B152" t="str">
            <v>VAR_cap</v>
          </cell>
          <cell r="C152" t="str">
            <v>-</v>
          </cell>
          <cell r="D152">
            <v>2.6074482428115001E-3</v>
          </cell>
          <cell r="E152">
            <v>2.5379968106758587E-3</v>
          </cell>
          <cell r="F152">
            <v>2.3655993619367448E-3</v>
          </cell>
          <cell r="G152">
            <v>2.3095629563753446E-6</v>
          </cell>
          <cell r="H152">
            <v>4.6185405086253406E-6</v>
          </cell>
          <cell r="I152">
            <v>5.8517584459510981E-6</v>
          </cell>
          <cell r="J152">
            <v>6.0257007432932958E-6</v>
          </cell>
          <cell r="K152">
            <v>5.9835008706361467E-6</v>
          </cell>
          <cell r="L152">
            <v>6.1007850996290451E-6</v>
          </cell>
          <cell r="M152">
            <v>5.9752137387068385E-6</v>
          </cell>
          <cell r="N152">
            <v>5.953165694519694E-6</v>
          </cell>
          <cell r="O152">
            <v>5.9149699817508197E-6</v>
          </cell>
        </row>
        <row r="153">
          <cell r="A153" t="str">
            <v>T_C-MHY-GSL-S1</v>
          </cell>
          <cell r="B153" t="str">
            <v>VAR_fout</v>
          </cell>
          <cell r="C153" t="str">
            <v>CO2_T</v>
          </cell>
          <cell r="E153">
            <v>8.6843578631200999E-2</v>
          </cell>
          <cell r="F153">
            <v>12.980356351902479</v>
          </cell>
          <cell r="G153">
            <v>12.634549910851431</v>
          </cell>
          <cell r="H153">
            <v>9.2057694939453505</v>
          </cell>
          <cell r="I153">
            <v>2.0605344633349083</v>
          </cell>
          <cell r="J153">
            <v>0.17340852374505941</v>
          </cell>
          <cell r="K153">
            <v>0.13153195735257581</v>
          </cell>
          <cell r="L153">
            <v>9.8248693199929876E-2</v>
          </cell>
          <cell r="M153">
            <v>0.14658735315926091</v>
          </cell>
          <cell r="N153">
            <v>0.34730225074823895</v>
          </cell>
          <cell r="O153">
            <v>0.45817226506583969</v>
          </cell>
        </row>
        <row r="154">
          <cell r="A154" t="str">
            <v>T_C-MHY-GSL-S1</v>
          </cell>
          <cell r="B154" t="str">
            <v>VAR_fout</v>
          </cell>
          <cell r="C154" t="str">
            <v>TPCAR</v>
          </cell>
          <cell r="E154">
            <v>6.0999526974973991E-4</v>
          </cell>
          <cell r="F154">
            <v>9.7153661588541024E-2</v>
          </cell>
          <cell r="G154">
            <v>9.5520877326766729E-2</v>
          </cell>
          <cell r="H154">
            <v>6.9847424730186486E-2</v>
          </cell>
          <cell r="I154">
            <v>1.6261937145241261E-2</v>
          </cell>
          <cell r="J154">
            <v>1.7532452004704014E-3</v>
          </cell>
          <cell r="K154">
            <v>1.474377286947492E-3</v>
          </cell>
          <cell r="L154">
            <v>1.1863459623800076E-3</v>
          </cell>
          <cell r="M154">
            <v>1.8360368428211799E-3</v>
          </cell>
          <cell r="N154">
            <v>4.3500323474406155E-3</v>
          </cell>
          <cell r="O154">
            <v>5.7387021519227808E-3</v>
          </cell>
        </row>
        <row r="155">
          <cell r="A155" t="str">
            <v>T_C-MHY-GSL-S1</v>
          </cell>
          <cell r="B155" t="str">
            <v>VAR_fin</v>
          </cell>
          <cell r="C155" t="str">
            <v>TGSL</v>
          </cell>
          <cell r="E155">
            <v>1.1767422578753519E-3</v>
          </cell>
          <cell r="F155">
            <v>0.17588558742415239</v>
          </cell>
          <cell r="G155">
            <v>0.17119986329066922</v>
          </cell>
          <cell r="H155">
            <v>0.12473942403720006</v>
          </cell>
          <cell r="I155">
            <v>2.7920521183399782E-2</v>
          </cell>
          <cell r="J155">
            <v>2.3497089938354925E-3</v>
          </cell>
          <cell r="K155">
            <v>1.7822758448858514E-3</v>
          </cell>
          <cell r="L155">
            <v>1.3312831056901057E-3</v>
          </cell>
          <cell r="M155">
            <v>1.9862784980929681E-3</v>
          </cell>
          <cell r="N155">
            <v>4.7059925575642075E-3</v>
          </cell>
          <cell r="O155">
            <v>6.2082962746048808E-3</v>
          </cell>
        </row>
        <row r="156">
          <cell r="A156" t="str">
            <v>T_C-MHY-GSL-S1</v>
          </cell>
          <cell r="B156" t="str">
            <v>VAR_ncap</v>
          </cell>
          <cell r="C156" t="str">
            <v>-</v>
          </cell>
          <cell r="E156">
            <v>7.1780540049919397E-5</v>
          </cell>
          <cell r="F156">
            <v>1.4886585630863499E-2</v>
          </cell>
          <cell r="G156">
            <v>1.62647919823633E-3</v>
          </cell>
          <cell r="H156">
            <v>1.2680794185389801E-4</v>
          </cell>
          <cell r="I156">
            <v>1.38540239090476E-4</v>
          </cell>
          <cell r="J156">
            <v>6.8833141065353094E-5</v>
          </cell>
          <cell r="K156">
            <v>7.5040444090786903E-5</v>
          </cell>
          <cell r="L156">
            <v>6.0066717036044998E-5</v>
          </cell>
          <cell r="M156">
            <v>1.5937400491032301E-4</v>
          </cell>
          <cell r="N156">
            <v>4.4134062613476798E-4</v>
          </cell>
          <cell r="O156">
            <v>2.5899888586879198E-4</v>
          </cell>
        </row>
        <row r="157">
          <cell r="A157" t="str">
            <v>T_C-MHY-GSL-S1</v>
          </cell>
          <cell r="B157" t="str">
            <v>VAR_cap</v>
          </cell>
          <cell r="C157" t="str">
            <v>-</v>
          </cell>
          <cell r="E157">
            <v>7.0824914887260797E-5</v>
          </cell>
          <cell r="F157">
            <v>1.47551692597837E-2</v>
          </cell>
          <cell r="G157">
            <v>1.4509016238035599E-2</v>
          </cell>
          <cell r="H157">
            <v>1.06009440737375E-2</v>
          </cell>
          <cell r="I157">
            <v>2.4567667035635499E-3</v>
          </cell>
          <cell r="J157">
            <v>2.5722583740042101E-4</v>
          </cell>
          <cell r="K157">
            <v>2.1327920444799299E-4</v>
          </cell>
          <cell r="L157">
            <v>1.72133753182105E-4</v>
          </cell>
          <cell r="M157">
            <v>2.65822468831698E-4</v>
          </cell>
          <cell r="N157">
            <v>6.48003610116036E-4</v>
          </cell>
          <cell r="O157">
            <v>8.5971351691388205E-4</v>
          </cell>
        </row>
        <row r="158">
          <cell r="A158" t="str">
            <v>T_TRLY_ELC</v>
          </cell>
          <cell r="B158" t="str">
            <v>VAR_fout</v>
          </cell>
          <cell r="C158" t="str">
            <v>TPTRLY</v>
          </cell>
          <cell r="D158">
            <v>2.7120999999999972E-2</v>
          </cell>
          <cell r="E158">
            <v>2.7782165745480814E-2</v>
          </cell>
          <cell r="F158">
            <v>2.8773914363701983E-2</v>
          </cell>
          <cell r="G158">
            <v>3.042682872740389E-2</v>
          </cell>
          <cell r="H158">
            <v>3.1023641718362919E-2</v>
          </cell>
          <cell r="I158">
            <v>3.1892522889951397E-2</v>
          </cell>
          <cell r="J158">
            <v>3.2426583620297177E-2</v>
          </cell>
          <cell r="K158">
            <v>3.2960644350642984E-2</v>
          </cell>
          <cell r="L158">
            <v>3.5939564798539693E-2</v>
          </cell>
          <cell r="M158">
            <v>3.8019840657423198E-2</v>
          </cell>
          <cell r="N158">
            <v>4.0091477970173192E-2</v>
          </cell>
          <cell r="O158">
            <v>4.2130119148439206E-2</v>
          </cell>
        </row>
        <row r="159">
          <cell r="A159" t="str">
            <v>T_TRLY_ELC</v>
          </cell>
          <cell r="B159" t="str">
            <v>VAR_fin</v>
          </cell>
          <cell r="C159" t="str">
            <v>TELC</v>
          </cell>
          <cell r="D159">
            <v>0.2816422643485601</v>
          </cell>
          <cell r="E159">
            <v>0.30668648626079364</v>
          </cell>
          <cell r="F159">
            <v>0.35078787907941233</v>
          </cell>
          <cell r="G159">
            <v>0.44905706465165934</v>
          </cell>
          <cell r="H159">
            <v>0.45786518239100965</v>
          </cell>
          <cell r="I159">
            <v>0.4706886426319784</v>
          </cell>
          <cell r="J159">
            <v>0.47857062553803131</v>
          </cell>
          <cell r="K159">
            <v>0.48645260844408511</v>
          </cell>
          <cell r="L159">
            <v>0.5304172714770905</v>
          </cell>
          <cell r="M159">
            <v>0.5611192082193377</v>
          </cell>
          <cell r="N159">
            <v>0.59169365220825365</v>
          </cell>
          <cell r="O159">
            <v>0.62178111980442863</v>
          </cell>
        </row>
        <row r="160">
          <cell r="A160" t="str">
            <v>T_C-MHY-GSL-S2</v>
          </cell>
          <cell r="B160" t="str">
            <v>VAR_fout</v>
          </cell>
          <cell r="C160" t="str">
            <v>CO2_T</v>
          </cell>
          <cell r="E160">
            <v>7.3049991299539693E-2</v>
          </cell>
          <cell r="F160">
            <v>0.82402733052297727</v>
          </cell>
          <cell r="G160">
            <v>1.0426111101964703</v>
          </cell>
          <cell r="H160">
            <v>0.92779680408017873</v>
          </cell>
          <cell r="I160">
            <v>0.54476221820941306</v>
          </cell>
          <cell r="J160">
            <v>0.3018719659661675</v>
          </cell>
          <cell r="K160">
            <v>0.24076586332155447</v>
          </cell>
          <cell r="L160">
            <v>0.19031388201861621</v>
          </cell>
          <cell r="M160">
            <v>0.25373851087637023</v>
          </cell>
          <cell r="N160">
            <v>0.38489626323013604</v>
          </cell>
          <cell r="O160">
            <v>0.43389922944534004</v>
          </cell>
        </row>
        <row r="161">
          <cell r="A161" t="str">
            <v>T_C-MHY-GSL-S2</v>
          </cell>
          <cell r="B161" t="str">
            <v>VAR_fout</v>
          </cell>
          <cell r="C161" t="str">
            <v>TPCAR</v>
          </cell>
          <cell r="E161">
            <v>4.1309583221906942E-4</v>
          </cell>
          <cell r="F161">
            <v>4.9570096100156856E-3</v>
          </cell>
          <cell r="G161">
            <v>6.5436223310945795E-3</v>
          </cell>
          <cell r="H161">
            <v>6.0555735387798227E-3</v>
          </cell>
          <cell r="I161">
            <v>3.9540298981803664E-3</v>
          </cell>
          <cell r="J161">
            <v>2.5174381496799289E-3</v>
          </cell>
          <cell r="K161">
            <v>2.2548956979974847E-3</v>
          </cell>
          <cell r="L161">
            <v>1.9169111465827796E-3</v>
          </cell>
          <cell r="M161">
            <v>2.6495400874421088E-3</v>
          </cell>
          <cell r="N161">
            <v>4.0190906591699681E-3</v>
          </cell>
          <cell r="O161">
            <v>4.5307801261819823E-3</v>
          </cell>
        </row>
        <row r="162">
          <cell r="A162" t="str">
            <v>T_C-MHY-GSL-S2</v>
          </cell>
          <cell r="B162" t="str">
            <v>VAR_fin</v>
          </cell>
          <cell r="C162" t="str">
            <v>TGSL</v>
          </cell>
          <cell r="E162">
            <v>9.8983728048156736E-4</v>
          </cell>
          <cell r="F162">
            <v>1.1165681985406184E-2</v>
          </cell>
          <cell r="G162">
            <v>1.4127521818380367E-2</v>
          </cell>
          <cell r="H162">
            <v>1.2571772413010527E-2</v>
          </cell>
          <cell r="I162">
            <v>7.381601872756282E-3</v>
          </cell>
          <cell r="J162">
            <v>4.0904060429020096E-3</v>
          </cell>
          <cell r="K162">
            <v>3.2624100721077819E-3</v>
          </cell>
          <cell r="L162">
            <v>2.5787788891411417E-3</v>
          </cell>
          <cell r="M162">
            <v>3.4381912042868615E-3</v>
          </cell>
          <cell r="N162">
            <v>5.2153965207335532E-3</v>
          </cell>
          <cell r="O162">
            <v>5.8793933529178721E-3</v>
          </cell>
        </row>
        <row r="163">
          <cell r="A163" t="str">
            <v>T_C-MHY-GSL-S2</v>
          </cell>
          <cell r="B163" t="str">
            <v>VAR_ncap</v>
          </cell>
          <cell r="C163" t="str">
            <v>-</v>
          </cell>
          <cell r="E163">
            <v>3.4782829169102797E-5</v>
          </cell>
          <cell r="F163">
            <v>4.1179622249548002E-4</v>
          </cell>
          <cell r="G163">
            <v>2.6916907364313303E-4</v>
          </cell>
          <cell r="H163">
            <v>1.19481331180452E-4</v>
          </cell>
          <cell r="I163">
            <v>1.19172940947221E-4</v>
          </cell>
          <cell r="J163">
            <v>7.4131755050146103E-5</v>
          </cell>
          <cell r="K163">
            <v>8.3650536986369799E-5</v>
          </cell>
          <cell r="L163">
            <v>6.7160951441879696E-5</v>
          </cell>
          <cell r="M163">
            <v>1.3801000467566501E-4</v>
          </cell>
          <cell r="N163">
            <v>2.0996943567913801E-4</v>
          </cell>
          <cell r="O163">
            <v>1.15674627606988E-4</v>
          </cell>
        </row>
        <row r="164">
          <cell r="A164" t="str">
            <v>T_C-MHY-GSL-S2</v>
          </cell>
          <cell r="B164" t="str">
            <v>VAR_cap</v>
          </cell>
          <cell r="C164" t="str">
            <v>-</v>
          </cell>
          <cell r="E164">
            <v>3.4319760115020298E-5</v>
          </cell>
          <cell r="F164">
            <v>4.38669259503332E-4</v>
          </cell>
          <cell r="G164">
            <v>6.3839552505251605E-4</v>
          </cell>
          <cell r="H164">
            <v>5.8844082956683902E-4</v>
          </cell>
          <cell r="I164">
            <v>3.8257314057717901E-4</v>
          </cell>
          <cell r="J164">
            <v>2.4201781069195001E-4</v>
          </cell>
          <cell r="K164">
            <v>2.1479605907521299E-4</v>
          </cell>
          <cell r="L164">
            <v>1.88137851720411E-4</v>
          </cell>
          <cell r="M164">
            <v>2.5687451518270301E-4</v>
          </cell>
          <cell r="N164">
            <v>4.0083243859512799E-4</v>
          </cell>
          <cell r="O164">
            <v>4.6365406796178998E-4</v>
          </cell>
        </row>
        <row r="165">
          <cell r="A165" t="str">
            <v>T_C-MHY-DSL-S1</v>
          </cell>
          <cell r="B165" t="str">
            <v>VAR_fout</v>
          </cell>
          <cell r="C165" t="str">
            <v>CO2_T</v>
          </cell>
          <cell r="E165">
            <v>8.8065272861535801E-2</v>
          </cell>
          <cell r="F165">
            <v>63.19652229504554</v>
          </cell>
          <cell r="G165">
            <v>158.01365915411759</v>
          </cell>
          <cell r="H165">
            <v>142.21833437600444</v>
          </cell>
          <cell r="I165">
            <v>83.920674241884058</v>
          </cell>
          <cell r="J165">
            <v>21.862786521216648</v>
          </cell>
          <cell r="K165">
            <v>7.1682504437139389</v>
          </cell>
          <cell r="L165">
            <v>1.0460646668728746</v>
          </cell>
          <cell r="M165">
            <v>0.17391929008579021</v>
          </cell>
          <cell r="N165">
            <v>0.19386688079732789</v>
          </cell>
          <cell r="O165">
            <v>0.20490550772179322</v>
          </cell>
        </row>
        <row r="166">
          <cell r="A166" t="str">
            <v>T_C-MHY-DSL-S1</v>
          </cell>
          <cell r="B166" t="str">
            <v>VAR_fout</v>
          </cell>
          <cell r="C166" t="str">
            <v>TPCAR</v>
          </cell>
          <cell r="E166">
            <v>6.7524972770354667E-4</v>
          </cell>
          <cell r="F166">
            <v>0.51076263417384271</v>
          </cell>
          <cell r="G166">
            <v>1.3479963888928082</v>
          </cell>
          <cell r="H166">
            <v>1.2366448685095124</v>
          </cell>
          <cell r="I166">
            <v>0.76577439024929461</v>
          </cell>
          <cell r="J166">
            <v>0.21872451942549548</v>
          </cell>
          <cell r="K166">
            <v>7.5283337348455173E-2</v>
          </cell>
          <cell r="L166">
            <v>1.1260927079100275E-2</v>
          </cell>
          <cell r="M166">
            <v>2.1863795461883953E-3</v>
          </cell>
          <cell r="N166">
            <v>2.4371453140680267E-3</v>
          </cell>
          <cell r="O166">
            <v>2.5759144414819598E-3</v>
          </cell>
        </row>
        <row r="167">
          <cell r="A167" t="str">
            <v>T_C-MHY-DSL-S1</v>
          </cell>
          <cell r="B167" t="str">
            <v>VAR_fin</v>
          </cell>
          <cell r="C167" t="str">
            <v>TDSL</v>
          </cell>
          <cell r="E167">
            <v>1.2014361918354136E-3</v>
          </cell>
          <cell r="F167">
            <v>0.86216265068274955</v>
          </cell>
          <cell r="G167">
            <v>2.1557115846400712</v>
          </cell>
          <cell r="H167">
            <v>1.9402228427831409</v>
          </cell>
          <cell r="I167">
            <v>1.1448932365877764</v>
          </cell>
          <cell r="J167">
            <v>0.29826448187198762</v>
          </cell>
          <cell r="K167">
            <v>9.779332119664319E-2</v>
          </cell>
          <cell r="L167">
            <v>1.427100500508696E-2</v>
          </cell>
          <cell r="M167">
            <v>2.3727051853450216E-3</v>
          </cell>
          <cell r="N167">
            <v>2.6448414842745937E-3</v>
          </cell>
          <cell r="O167">
            <v>2.7954366674187319E-3</v>
          </cell>
        </row>
        <row r="168">
          <cell r="A168" t="str">
            <v>T_C-MHY-DSL-S1</v>
          </cell>
          <cell r="B168" t="str">
            <v>VAR_ncap</v>
          </cell>
          <cell r="C168" t="str">
            <v>-</v>
          </cell>
          <cell r="E168">
            <v>7.7876856773544497E-5</v>
          </cell>
          <cell r="F168">
            <v>7.85866913845579E-2</v>
          </cell>
          <cell r="G168">
            <v>0.14409918193169099</v>
          </cell>
          <cell r="H168">
            <v>2.85575140949921E-2</v>
          </cell>
          <cell r="I168">
            <v>1.8844529099597499E-2</v>
          </cell>
          <cell r="J168">
            <v>2.3683796379083701E-4</v>
          </cell>
          <cell r="K168">
            <v>1.2505846999798199E-4</v>
          </cell>
          <cell r="L168">
            <v>9.8604305721279299E-5</v>
          </cell>
          <cell r="M168">
            <v>1.3994813614229401E-4</v>
          </cell>
          <cell r="N168">
            <v>1.3784613063001601E-4</v>
          </cell>
          <cell r="O168">
            <v>9.5170823288150393E-5</v>
          </cell>
        </row>
        <row r="169">
          <cell r="A169" t="str">
            <v>T_C-MHY-DSL-S1</v>
          </cell>
          <cell r="B169" t="str">
            <v>VAR_cap</v>
          </cell>
          <cell r="C169" t="str">
            <v>-</v>
          </cell>
          <cell r="E169">
            <v>7.6840070426300496E-5</v>
          </cell>
          <cell r="F169">
            <v>7.7612896748049401E-2</v>
          </cell>
          <cell r="G169">
            <v>0.20485362768682699</v>
          </cell>
          <cell r="H169">
            <v>0.18792164190423499</v>
          </cell>
          <cell r="I169">
            <v>0.116355342794087</v>
          </cell>
          <cell r="J169">
            <v>3.3228154147488503E-2</v>
          </cell>
          <cell r="K169">
            <v>1.14260788662285E-2</v>
          </cell>
          <cell r="L169">
            <v>1.69886624645676E-3</v>
          </cell>
          <cell r="M169">
            <v>3.1584982958019598E-4</v>
          </cell>
          <cell r="N169">
            <v>3.5557930107323797E-4</v>
          </cell>
          <cell r="O169">
            <v>3.7296509006046099E-4</v>
          </cell>
        </row>
        <row r="170">
          <cell r="A170" t="str">
            <v>T_C-MHY-GSL-S3</v>
          </cell>
          <cell r="B170" t="str">
            <v>VAR_fout</v>
          </cell>
          <cell r="C170" t="str">
            <v>CO2_T</v>
          </cell>
          <cell r="E170">
            <v>0.11445134864779399</v>
          </cell>
          <cell r="F170">
            <v>0.61902728470989199</v>
          </cell>
          <cell r="G170">
            <v>0.87703736318890391</v>
          </cell>
          <cell r="H170">
            <v>0.78416577857906733</v>
          </cell>
          <cell r="I170">
            <v>0.53175467218316053</v>
          </cell>
          <cell r="J170">
            <v>0.39850904580347196</v>
          </cell>
          <cell r="K170">
            <v>0.37523207517976598</v>
          </cell>
          <cell r="L170">
            <v>0.31376266898909166</v>
          </cell>
          <cell r="M170">
            <v>0.41114683173229799</v>
          </cell>
          <cell r="N170">
            <v>0.59134635067992491</v>
          </cell>
          <cell r="O170">
            <v>0.58973154229188407</v>
          </cell>
        </row>
        <row r="171">
          <cell r="A171" t="str">
            <v>T_C-MHY-GSL-S3</v>
          </cell>
          <cell r="B171" t="str">
            <v>VAR_fout</v>
          </cell>
          <cell r="C171" t="str">
            <v>TPCAR</v>
          </cell>
          <cell r="E171">
            <v>6.0167587302381272E-4</v>
          </cell>
          <cell r="F171">
            <v>3.4438289264611698E-3</v>
          </cell>
          <cell r="G171">
            <v>5.1082914163355512E-3</v>
          </cell>
          <cell r="H171">
            <v>4.8110182449508368E-3</v>
          </cell>
          <cell r="I171">
            <v>3.6920719761554541E-3</v>
          </cell>
          <cell r="J171">
            <v>3.1505917615344851E-3</v>
          </cell>
          <cell r="K171">
            <v>3.3358664702834617E-3</v>
          </cell>
          <cell r="L171">
            <v>2.9708163256850864E-3</v>
          </cell>
          <cell r="M171">
            <v>4.0138924272741829E-3</v>
          </cell>
          <cell r="N171">
            <v>5.7731215607076574E-3</v>
          </cell>
          <cell r="O171">
            <v>5.7573567130668564E-3</v>
          </cell>
        </row>
        <row r="172">
          <cell r="A172" t="str">
            <v>T_C-MHY-GSL-S3</v>
          </cell>
          <cell r="B172" t="str">
            <v>VAR_fin</v>
          </cell>
          <cell r="C172" t="str">
            <v>TGSL</v>
          </cell>
          <cell r="E172">
            <v>1.5508312824904383E-3</v>
          </cell>
          <cell r="F172">
            <v>8.3879035868549175E-3</v>
          </cell>
          <cell r="G172">
            <v>1.1883975110960742E-2</v>
          </cell>
          <cell r="H172">
            <v>1.0625552555271926E-2</v>
          </cell>
          <cell r="I172">
            <v>7.2053478615604419E-3</v>
          </cell>
          <cell r="J172">
            <v>5.3998515691527317E-3</v>
          </cell>
          <cell r="K172">
            <v>5.0844454631404513E-3</v>
          </cell>
          <cell r="L172">
            <v>4.2515266800689918E-3</v>
          </cell>
          <cell r="M172">
            <v>5.5710952809254434E-3</v>
          </cell>
          <cell r="N172">
            <v>8.0128231799447801E-3</v>
          </cell>
          <cell r="O172">
            <v>7.9909423074781098E-3</v>
          </cell>
        </row>
        <row r="173">
          <cell r="A173" t="str">
            <v>T_C-MHY-GSL-S3</v>
          </cell>
          <cell r="B173" t="str">
            <v>VAR_ncap</v>
          </cell>
          <cell r="C173" t="str">
            <v>-</v>
          </cell>
          <cell r="E173">
            <v>4.4002025745700802E-5</v>
          </cell>
          <cell r="F173">
            <v>2.09397026679858E-4</v>
          </cell>
          <cell r="G173">
            <v>1.5676057812776499E-4</v>
          </cell>
          <cell r="H173">
            <v>9.49090898923812E-5</v>
          </cell>
          <cell r="I173">
            <v>1.1346311794026399E-4</v>
          </cell>
          <cell r="J173">
            <v>9.3548564911768805E-5</v>
          </cell>
          <cell r="K173">
            <v>1.1863414116683099E-4</v>
          </cell>
          <cell r="L173">
            <v>9.8691217603012806E-5</v>
          </cell>
          <cell r="M173">
            <v>1.7501691890466401E-4</v>
          </cell>
          <cell r="N173">
            <v>2.6131580715769401E-4</v>
          </cell>
          <cell r="O173">
            <v>1.12030203500662E-4</v>
          </cell>
        </row>
        <row r="174">
          <cell r="A174" t="str">
            <v>T_C-MHY-GSL-S3</v>
          </cell>
          <cell r="B174" t="str">
            <v>VAR_cap</v>
          </cell>
          <cell r="C174" t="str">
            <v>-</v>
          </cell>
          <cell r="E174">
            <v>4.3416220136251498E-5</v>
          </cell>
          <cell r="F174">
            <v>2.4754042536229501E-4</v>
          </cell>
          <cell r="G174">
            <v>3.6313164700978699E-4</v>
          </cell>
          <cell r="H174">
            <v>3.5477379737533803E-4</v>
          </cell>
          <cell r="I174">
            <v>2.8456185535098098E-4</v>
          </cell>
          <cell r="J174">
            <v>2.4080058289201799E-4</v>
          </cell>
          <cell r="K174">
            <v>2.6219749623995899E-4</v>
          </cell>
          <cell r="L174">
            <v>2.6002142784082601E-4</v>
          </cell>
          <cell r="M174">
            <v>3.4703471092002101E-4</v>
          </cell>
          <cell r="N174">
            <v>5.1364082922632497E-4</v>
          </cell>
          <cell r="O174">
            <v>5.4836292956301905E-4</v>
          </cell>
        </row>
        <row r="175">
          <cell r="A175" t="str">
            <v>T_C-MHY-DSL-S2</v>
          </cell>
          <cell r="B175" t="str">
            <v>VAR_fout</v>
          </cell>
          <cell r="C175" t="str">
            <v>CO2_T</v>
          </cell>
          <cell r="E175">
            <v>6.9406555177014301E-2</v>
          </cell>
          <cell r="F175">
            <v>0.49547798278525751</v>
          </cell>
          <cell r="G175">
            <v>0.97164400168649045</v>
          </cell>
          <cell r="H175">
            <v>2.3489021186948746</v>
          </cell>
          <cell r="I175">
            <v>2.5109007154727898</v>
          </cell>
          <cell r="J175">
            <v>1.4828845861089721</v>
          </cell>
          <cell r="K175">
            <v>0.69987219306748605</v>
          </cell>
          <cell r="L175">
            <v>0.43953746771746904</v>
          </cell>
          <cell r="M175">
            <v>0.52742062301074399</v>
          </cell>
          <cell r="N175">
            <v>0.71846522456233086</v>
          </cell>
          <cell r="O175">
            <v>0.98017067668699598</v>
          </cell>
        </row>
        <row r="176">
          <cell r="A176" t="str">
            <v>T_C-MHY-DSL-S2</v>
          </cell>
          <cell r="B176" t="str">
            <v>VAR_fout</v>
          </cell>
          <cell r="C176" t="str">
            <v>TPCAR</v>
          </cell>
          <cell r="E176">
            <v>4.280873774472409E-4</v>
          </cell>
          <cell r="F176">
            <v>3.2099540699180519E-3</v>
          </cell>
          <cell r="G176">
            <v>6.6387236113146942E-3</v>
          </cell>
          <cell r="H176">
            <v>1.7765521574576178E-2</v>
          </cell>
          <cell r="I176">
            <v>1.9997715377524521E-2</v>
          </cell>
          <cell r="J176">
            <v>1.2349139600102595E-2</v>
          </cell>
          <cell r="K176">
            <v>6.5044693860349242E-3</v>
          </cell>
          <cell r="L176">
            <v>4.4064665554938093E-3</v>
          </cell>
          <cell r="M176">
            <v>5.5245341206236406E-3</v>
          </cell>
          <cell r="N176">
            <v>7.5256549979375274E-3</v>
          </cell>
          <cell r="O176">
            <v>1.0266921904723798E-2</v>
          </cell>
        </row>
        <row r="177">
          <cell r="A177" t="str">
            <v>T_C-MHY-DSL-S2</v>
          </cell>
          <cell r="B177" t="str">
            <v>VAR_fin</v>
          </cell>
          <cell r="C177" t="str">
            <v>TDSL</v>
          </cell>
          <cell r="E177">
            <v>9.4688342669869486E-4</v>
          </cell>
          <cell r="F177">
            <v>6.7595904882026946E-3</v>
          </cell>
          <cell r="G177">
            <v>1.3255716257660194E-2</v>
          </cell>
          <cell r="H177">
            <v>3.2045049368279344E-2</v>
          </cell>
          <cell r="I177">
            <v>3.425512572268475E-2</v>
          </cell>
          <cell r="J177">
            <v>2.0230349060149627E-2</v>
          </cell>
          <cell r="K177">
            <v>9.5480517471689622E-3</v>
          </cell>
          <cell r="L177">
            <v>5.9964183863229102E-3</v>
          </cell>
          <cell r="M177">
            <v>7.1953700274316979E-3</v>
          </cell>
          <cell r="N177">
            <v>9.8017083842064211E-3</v>
          </cell>
          <cell r="O177">
            <v>1.3372041973901719E-2</v>
          </cell>
        </row>
        <row r="178">
          <cell r="A178" t="str">
            <v>T_C-MHY-DSL-S2</v>
          </cell>
          <cell r="B178" t="str">
            <v>VAR_ncap</v>
          </cell>
          <cell r="C178" t="str">
            <v>-</v>
          </cell>
          <cell r="E178">
            <v>3.5027337115516297E-5</v>
          </cell>
          <cell r="F178">
            <v>2.4293212738352499E-4</v>
          </cell>
          <cell r="G178">
            <v>3.2495414110132601E-4</v>
          </cell>
          <cell r="H178">
            <v>1.0518176341430901E-3</v>
          </cell>
          <cell r="I178">
            <v>4.9435174238601396E-4</v>
          </cell>
          <cell r="J178">
            <v>2.1126063345000101E-4</v>
          </cell>
          <cell r="K178">
            <v>1.68008778926295E-4</v>
          </cell>
          <cell r="L178">
            <v>1.40466998450811E-4</v>
          </cell>
          <cell r="M178">
            <v>2.9371745571968598E-4</v>
          </cell>
          <cell r="N178">
            <v>3.5116474507869601E-4</v>
          </cell>
          <cell r="O178">
            <v>3.8065490708488297E-4</v>
          </cell>
        </row>
        <row r="179">
          <cell r="A179" t="str">
            <v>T_C-MHY-DSL-S2</v>
          </cell>
          <cell r="B179" t="str">
            <v>VAR_cap</v>
          </cell>
          <cell r="C179" t="str">
            <v>-</v>
          </cell>
          <cell r="E179">
            <v>3.4561012890242601E-5</v>
          </cell>
          <cell r="F179">
            <v>2.7228072135846999E-4</v>
          </cell>
          <cell r="G179">
            <v>5.4498986077943499E-4</v>
          </cell>
          <cell r="H179">
            <v>1.4397086363605099E-3</v>
          </cell>
          <cell r="I179">
            <v>1.5666403661870601E-3</v>
          </cell>
          <cell r="J179">
            <v>1.2556614507426001E-3</v>
          </cell>
          <cell r="K179">
            <v>6.3386339245663904E-4</v>
          </cell>
          <cell r="L179">
            <v>4.3538287411671602E-4</v>
          </cell>
          <cell r="M179">
            <v>5.3802899764421395E-4</v>
          </cell>
          <cell r="N179">
            <v>7.5484429128748801E-4</v>
          </cell>
          <cell r="O179">
            <v>1.02553710788326E-3</v>
          </cell>
        </row>
        <row r="180">
          <cell r="A180" t="str">
            <v>T_C-MHY-GSL-S4</v>
          </cell>
          <cell r="B180" t="str">
            <v>VAR_fout</v>
          </cell>
          <cell r="C180" t="str">
            <v>CO2_T</v>
          </cell>
          <cell r="E180">
            <v>0.14821399882764</v>
          </cell>
          <cell r="F180">
            <v>82.581102745042557</v>
          </cell>
          <cell r="G180">
            <v>299.89398011458564</v>
          </cell>
          <cell r="H180">
            <v>282.28443671438436</v>
          </cell>
          <cell r="I180">
            <v>285.61513230017641</v>
          </cell>
          <cell r="J180">
            <v>271.54622569588116</v>
          </cell>
          <cell r="K180">
            <v>256.33382360873588</v>
          </cell>
          <cell r="L180">
            <v>243.8284744398739</v>
          </cell>
          <cell r="M180">
            <v>235.35166556280831</v>
          </cell>
          <cell r="N180">
            <v>223.68951821677402</v>
          </cell>
          <cell r="O180">
            <v>220.61003461933677</v>
          </cell>
        </row>
        <row r="181">
          <cell r="A181" t="str">
            <v>T_C-MHY-GSL-S4</v>
          </cell>
          <cell r="B181" t="str">
            <v>VAR_fout</v>
          </cell>
          <cell r="C181" t="str">
            <v>TPCAR</v>
          </cell>
          <cell r="E181">
            <v>7.8992154400020411E-4</v>
          </cell>
          <cell r="F181">
            <v>0.46987254844847565</v>
          </cell>
          <cell r="G181">
            <v>1.8432048285566038</v>
          </cell>
          <cell r="H181">
            <v>1.8134842231379877</v>
          </cell>
          <cell r="I181">
            <v>2.0412039046262636</v>
          </cell>
          <cell r="J181">
            <v>2.213821199914646</v>
          </cell>
          <cell r="K181">
            <v>2.2377873427123656</v>
          </cell>
          <cell r="L181">
            <v>2.2713292882514402</v>
          </cell>
          <cell r="M181">
            <v>2.2733112320366562</v>
          </cell>
          <cell r="N181">
            <v>2.1606640982761682</v>
          </cell>
          <cell r="O181">
            <v>2.1309187185942964</v>
          </cell>
        </row>
        <row r="182">
          <cell r="A182" t="str">
            <v>T_C-MHY-GSL-S4</v>
          </cell>
          <cell r="B182" t="str">
            <v>VAR_fin</v>
          </cell>
          <cell r="C182" t="str">
            <v>TGSL</v>
          </cell>
          <cell r="E182">
            <v>2.0083197673122005E-3</v>
          </cell>
          <cell r="F182">
            <v>1.1189851320466471</v>
          </cell>
          <cell r="G182">
            <v>4.0636040665932986</v>
          </cell>
          <cell r="H182">
            <v>3.8249923674035737</v>
          </cell>
          <cell r="I182">
            <v>3.8701237439048377</v>
          </cell>
          <cell r="J182">
            <v>3.6794881530607144</v>
          </cell>
          <cell r="K182">
            <v>3.4733580434788047</v>
          </cell>
          <cell r="L182">
            <v>3.3039088677489654</v>
          </cell>
          <cell r="M182">
            <v>3.1890469588456449</v>
          </cell>
          <cell r="N182">
            <v>3.0310232820701088</v>
          </cell>
          <cell r="O182">
            <v>2.9892958620506391</v>
          </cell>
        </row>
        <row r="183">
          <cell r="A183" t="str">
            <v>T_C-MHY-GSL-S4</v>
          </cell>
          <cell r="B183" t="str">
            <v>VAR_ncap</v>
          </cell>
          <cell r="C183" t="str">
            <v>-</v>
          </cell>
          <cell r="E183">
            <v>6.56205624613486E-5</v>
          </cell>
          <cell r="F183">
            <v>3.7471105076547703E-2</v>
          </cell>
          <cell r="G183">
            <v>0.11884324219171501</v>
          </cell>
          <cell r="H183">
            <v>4.6979806123067201E-2</v>
          </cell>
          <cell r="I183">
            <v>0.105026348708573</v>
          </cell>
          <cell r="J183">
            <v>0.13132946829565101</v>
          </cell>
          <cell r="K183">
            <v>8.0824653318528894E-2</v>
          </cell>
          <cell r="L183">
            <v>0.107198695172967</v>
          </cell>
          <cell r="M183">
            <v>9.8446019574215796E-2</v>
          </cell>
          <cell r="N183">
            <v>6.4579849502918299E-2</v>
          </cell>
          <cell r="O183">
            <v>7.6649158729534594E-2</v>
          </cell>
        </row>
        <row r="184">
          <cell r="A184" t="str">
            <v>T_C-MHY-GSL-S4</v>
          </cell>
          <cell r="B184" t="str">
            <v>VAR_cap</v>
          </cell>
          <cell r="C184" t="str">
            <v>-</v>
          </cell>
          <cell r="E184">
            <v>6.4746946009978096E-5</v>
          </cell>
          <cell r="F184">
            <v>3.7033287515730401E-2</v>
          </cell>
          <cell r="G184">
            <v>0.14523288054894001</v>
          </cell>
          <cell r="H184">
            <v>0.16101371462127201</v>
          </cell>
          <cell r="I184">
            <v>0.20041952992842901</v>
          </cell>
          <cell r="J184">
            <v>0.240535037455891</v>
          </cell>
          <cell r="K184">
            <v>0.25153531416232799</v>
          </cell>
          <cell r="L184">
            <v>0.25539629245205397</v>
          </cell>
          <cell r="M184">
            <v>0.25560162342137899</v>
          </cell>
          <cell r="N184">
            <v>0.24298819875688399</v>
          </cell>
          <cell r="O184">
            <v>0.23967502780666899</v>
          </cell>
        </row>
        <row r="185">
          <cell r="A185" t="str">
            <v>T_C-MHY-DSL-S3</v>
          </cell>
          <cell r="B185" t="str">
            <v>VAR_fout</v>
          </cell>
          <cell r="C185" t="str">
            <v>CO2_T</v>
          </cell>
          <cell r="E185">
            <v>0.10385306068806301</v>
          </cell>
          <cell r="F185">
            <v>0.4300135907544414</v>
          </cell>
          <cell r="G185">
            <v>0.79604359881080033</v>
          </cell>
          <cell r="H185">
            <v>8.9543192931203581</v>
          </cell>
          <cell r="I185">
            <v>81.782839464802052</v>
          </cell>
          <cell r="J185">
            <v>154.402890243218</v>
          </cell>
          <cell r="K185">
            <v>165.30038362128982</v>
          </cell>
          <cell r="L185">
            <v>164.56376499834596</v>
          </cell>
          <cell r="M185">
            <v>160.5922496261806</v>
          </cell>
          <cell r="N185">
            <v>153.3248749542025</v>
          </cell>
          <cell r="O185">
            <v>151.00793452927729</v>
          </cell>
        </row>
        <row r="186">
          <cell r="A186" t="str">
            <v>T_C-MHY-DSL-S3</v>
          </cell>
          <cell r="B186" t="str">
            <v>VAR_fout</v>
          </cell>
          <cell r="C186" t="str">
            <v>TPCAR</v>
          </cell>
          <cell r="E186">
            <v>5.9546411656618756E-4</v>
          </cell>
          <cell r="F186">
            <v>2.5777563047917778E-3</v>
          </cell>
          <cell r="G186">
            <v>5.0369816356403965E-3</v>
          </cell>
          <cell r="H186">
            <v>6.4992788440115704E-2</v>
          </cell>
          <cell r="I186">
            <v>0.6498133964607451</v>
          </cell>
          <cell r="J186">
            <v>1.3109789561486016</v>
          </cell>
          <cell r="K186">
            <v>1.4712385890429254</v>
          </cell>
          <cell r="L186">
            <v>1.5585879439121337</v>
          </cell>
          <cell r="M186">
            <v>1.5727767647263071</v>
          </cell>
          <cell r="N186">
            <v>1.5016029811143707</v>
          </cell>
          <cell r="O186">
            <v>1.4789117860283059</v>
          </cell>
        </row>
        <row r="187">
          <cell r="A187" t="str">
            <v>T_C-MHY-DSL-S3</v>
          </cell>
          <cell r="B187" t="str">
            <v>VAR_fin</v>
          </cell>
          <cell r="C187" t="str">
            <v>TDSL</v>
          </cell>
          <cell r="E187">
            <v>1.416822110341923E-3</v>
          </cell>
          <cell r="F187">
            <v>5.8664882776867872E-3</v>
          </cell>
          <cell r="G187">
            <v>1.0860076382139164E-2</v>
          </cell>
          <cell r="H187">
            <v>0.12215988121583027</v>
          </cell>
          <cell r="I187">
            <v>1.1157276871050756</v>
          </cell>
          <cell r="J187">
            <v>2.1064514357874211</v>
          </cell>
          <cell r="K187">
            <v>2.2551211953791279</v>
          </cell>
          <cell r="L187">
            <v>2.2450718280811177</v>
          </cell>
          <cell r="M187">
            <v>2.1908901722534879</v>
          </cell>
          <cell r="N187">
            <v>2.0917445423492835</v>
          </cell>
          <cell r="O187">
            <v>2.0601355324594413</v>
          </cell>
        </row>
        <row r="188">
          <cell r="A188" t="str">
            <v>T_C-MHY-DSL-S3</v>
          </cell>
          <cell r="B188" t="str">
            <v>VAR_ncap</v>
          </cell>
          <cell r="C188" t="str">
            <v>-</v>
          </cell>
          <cell r="E188">
            <v>4.3227375101858901E-5</v>
          </cell>
          <cell r="F188">
            <v>1.4855331898373599E-4</v>
          </cell>
          <cell r="G188">
            <v>2.0529490858384701E-4</v>
          </cell>
          <cell r="H188">
            <v>4.3188982706348E-3</v>
          </cell>
          <cell r="I188">
            <v>4.2110267415775497E-2</v>
          </cell>
          <cell r="J188">
            <v>5.5492941234124002E-2</v>
          </cell>
          <cell r="K188">
            <v>3.0359814691690499E-2</v>
          </cell>
          <cell r="L188">
            <v>4.8071895049620603E-2</v>
          </cell>
          <cell r="M188">
            <v>4.14313728417477E-2</v>
          </cell>
          <cell r="N188">
            <v>2.6754129694736499E-2</v>
          </cell>
          <cell r="O188">
            <v>3.80719113156597E-2</v>
          </cell>
        </row>
        <row r="189">
          <cell r="A189" t="str">
            <v>T_C-MHY-DSL-S3</v>
          </cell>
          <cell r="B189" t="str">
            <v>VAR_cap</v>
          </cell>
          <cell r="C189" t="str">
            <v>-</v>
          </cell>
          <cell r="E189">
            <v>4.2651882533339799E-5</v>
          </cell>
          <cell r="F189">
            <v>1.8678615120353701E-4</v>
          </cell>
          <cell r="G189">
            <v>3.5579184605028901E-4</v>
          </cell>
          <cell r="H189">
            <v>4.4884207287187701E-3</v>
          </cell>
          <cell r="I189">
            <v>4.4699918158732803E-2</v>
          </cell>
          <cell r="J189">
            <v>9.0182786766467293E-2</v>
          </cell>
          <cell r="K189">
            <v>0.101206998784085</v>
          </cell>
          <cell r="L189">
            <v>0.107238421021237</v>
          </cell>
          <cell r="M189">
            <v>0.10826836526755</v>
          </cell>
          <cell r="N189">
            <v>0.103552328370679</v>
          </cell>
          <cell r="O189">
            <v>0.106257413852144</v>
          </cell>
        </row>
        <row r="190">
          <cell r="A190" t="str">
            <v>T_B_c-HYBDSL-S1</v>
          </cell>
          <cell r="B190" t="str">
            <v>VAR_fout</v>
          </cell>
          <cell r="C190" t="str">
            <v>CO2_T</v>
          </cell>
          <cell r="E190">
            <v>0.20518659817702301</v>
          </cell>
          <cell r="F190">
            <v>0.26698654089502494</v>
          </cell>
          <cell r="G190">
            <v>0.15783850054369361</v>
          </cell>
          <cell r="H190">
            <v>0.95625211617331396</v>
          </cell>
          <cell r="I190">
            <v>1.1144155117528429</v>
          </cell>
          <cell r="J190">
            <v>1.7950857320117619</v>
          </cell>
          <cell r="K190">
            <v>2.9049889897970465</v>
          </cell>
          <cell r="L190">
            <v>3.8331642516216768</v>
          </cell>
          <cell r="M190">
            <v>5.1717144773676544</v>
          </cell>
          <cell r="N190">
            <v>5.5649267960150617</v>
          </cell>
          <cell r="O190">
            <v>7.1632980210434702</v>
          </cell>
        </row>
        <row r="191">
          <cell r="A191" t="str">
            <v>T_B_c-HYBDSL-S1</v>
          </cell>
          <cell r="B191" t="str">
            <v>VAR_fout</v>
          </cell>
          <cell r="C191" t="str">
            <v>TPBSc</v>
          </cell>
          <cell r="E191">
            <v>4.5491996175054658E-4</v>
          </cell>
          <cell r="F191">
            <v>5.9935427415280676E-4</v>
          </cell>
          <cell r="G191">
            <v>3.7579478006733889E-4</v>
          </cell>
          <cell r="H191">
            <v>2.5169696845050767E-3</v>
          </cell>
          <cell r="I191">
            <v>2.9923356409574161E-3</v>
          </cell>
          <cell r="J191">
            <v>5.1096717287285633E-3</v>
          </cell>
          <cell r="K191">
            <v>8.7547435841841704E-3</v>
          </cell>
          <cell r="L191">
            <v>1.1701256808972261E-2</v>
          </cell>
          <cell r="M191">
            <v>1.5870239593641242E-2</v>
          </cell>
          <cell r="N191">
            <v>1.7076874982237134E-2</v>
          </cell>
          <cell r="O191">
            <v>2.1981734755875303E-2</v>
          </cell>
        </row>
        <row r="192">
          <cell r="A192" t="str">
            <v>T_B_c-HYBDSL-S1</v>
          </cell>
          <cell r="B192" t="str">
            <v>VAR_fin</v>
          </cell>
          <cell r="C192" t="str">
            <v>TDSL</v>
          </cell>
          <cell r="E192">
            <v>2.7992714621694749E-3</v>
          </cell>
          <cell r="F192">
            <v>3.6423811854710071E-3</v>
          </cell>
          <cell r="G192">
            <v>2.153321971946706E-3</v>
          </cell>
          <cell r="H192">
            <v>1.3045731462118884E-2</v>
          </cell>
          <cell r="I192">
            <v>1.5203485835645883E-2</v>
          </cell>
          <cell r="J192">
            <v>2.4489573424444272E-2</v>
          </cell>
          <cell r="K192">
            <v>3.9631500542933761E-2</v>
          </cell>
          <cell r="L192">
            <v>5.2294191700159295E-2</v>
          </cell>
          <cell r="M192">
            <v>7.0555449895875214E-2</v>
          </cell>
          <cell r="N192">
            <v>7.5919874434039025E-2</v>
          </cell>
          <cell r="O192">
            <v>9.7725757449433556E-2</v>
          </cell>
        </row>
        <row r="193">
          <cell r="A193" t="str">
            <v>T_B_c-HYBDSL-S1</v>
          </cell>
          <cell r="B193" t="str">
            <v>VAR_ncap</v>
          </cell>
          <cell r="C193" t="str">
            <v>-</v>
          </cell>
          <cell r="E193">
            <v>1.01744625730905E-5</v>
          </cell>
          <cell r="F193">
            <v>3.6610020093965801E-6</v>
          </cell>
          <cell r="G193">
            <v>3.8909995681285997E-6</v>
          </cell>
          <cell r="H193">
            <v>4.94272173986039E-5</v>
          </cell>
          <cell r="I193">
            <v>1.7151743891358102E-5</v>
          </cell>
          <cell r="J193">
            <v>7.4175419561290306E-5</v>
          </cell>
          <cell r="K193">
            <v>1.4019166774314399E-4</v>
          </cell>
          <cell r="L193">
            <v>1.17275775396031E-4</v>
          </cell>
          <cell r="M193">
            <v>1.9073176281412499E-4</v>
          </cell>
          <cell r="N193">
            <v>1.9718153073444499E-4</v>
          </cell>
          <cell r="O193">
            <v>1.8622018764380001E-4</v>
          </cell>
        </row>
        <row r="194">
          <cell r="A194" t="str">
            <v>T_B_c-HYBDSL-S1</v>
          </cell>
          <cell r="B194" t="str">
            <v>VAR_cap</v>
          </cell>
          <cell r="C194" t="str">
            <v>-</v>
          </cell>
          <cell r="E194">
            <v>1.01744625730905E-5</v>
          </cell>
          <cell r="F194">
            <v>1.3794312194632685E-5</v>
          </cell>
          <cell r="G194">
            <v>9.1731448246804583E-6</v>
          </cell>
          <cell r="H194">
            <v>5.5140180755689073E-5</v>
          </cell>
          <cell r="I194">
            <v>6.7380035377831817E-5</v>
          </cell>
          <cell r="J194">
            <v>1.1690749723108348E-4</v>
          </cell>
          <cell r="K194">
            <v>2.2019300944934418E-4</v>
          </cell>
          <cell r="L194">
            <v>2.9080535686660836E-4</v>
          </cell>
          <cell r="M194">
            <v>3.7976978193955441E-4</v>
          </cell>
          <cell r="N194">
            <v>4.0865410686337188E-4</v>
          </cell>
          <cell r="O194">
            <v>5.1201743296251678E-4</v>
          </cell>
        </row>
        <row r="195">
          <cell r="A195" t="str">
            <v>T_C-MHY-DSL-S4</v>
          </cell>
          <cell r="B195" t="str">
            <v>VAR_fout</v>
          </cell>
          <cell r="C195" t="str">
            <v>CO2_T</v>
          </cell>
          <cell r="E195">
            <v>6.6399806424341207E-2</v>
          </cell>
          <cell r="F195">
            <v>0.1785875284673146</v>
          </cell>
          <cell r="G195">
            <v>0.26423276595433293</v>
          </cell>
          <cell r="H195">
            <v>0.403185314980823</v>
          </cell>
          <cell r="I195">
            <v>0.78640084032074853</v>
          </cell>
          <cell r="J195">
            <v>1.047465519725395</v>
          </cell>
          <cell r="K195">
            <v>1.58648562339638</v>
          </cell>
          <cell r="L195">
            <v>1.688706988652769</v>
          </cell>
          <cell r="M195">
            <v>1.3146948500758728</v>
          </cell>
          <cell r="N195">
            <v>0.68697393339472834</v>
          </cell>
          <cell r="O195">
            <v>0.72699028255717102</v>
          </cell>
        </row>
        <row r="196">
          <cell r="A196" t="str">
            <v>T_C-MHY-DSL-S4</v>
          </cell>
          <cell r="B196" t="str">
            <v>VAR_fout</v>
          </cell>
          <cell r="C196" t="str">
            <v>TPCAR</v>
          </cell>
          <cell r="E196">
            <v>3.6183278152552813E-4</v>
          </cell>
          <cell r="F196">
            <v>1.0103477200404552E-3</v>
          </cell>
          <cell r="G196">
            <v>1.5641016786139546E-3</v>
          </cell>
          <cell r="H196">
            <v>2.6232987606007192E-3</v>
          </cell>
          <cell r="I196">
            <v>5.724712601018124E-3</v>
          </cell>
          <cell r="J196">
            <v>8.2281791541903154E-3</v>
          </cell>
          <cell r="K196">
            <v>1.3736444440768728E-2</v>
          </cell>
          <cell r="L196">
            <v>1.5222200256459232E-2</v>
          </cell>
          <cell r="M196">
            <v>1.2067390933864155E-2</v>
          </cell>
          <cell r="N196">
            <v>6.3056328357642081E-3</v>
          </cell>
          <cell r="O196">
            <v>6.6729370273500574E-3</v>
          </cell>
        </row>
        <row r="197">
          <cell r="A197" t="str">
            <v>T_C-MHY-DSL-S4</v>
          </cell>
          <cell r="B197" t="str">
            <v>VAR_fin</v>
          </cell>
          <cell r="C197" t="str">
            <v>TDSL</v>
          </cell>
          <cell r="E197">
            <v>9.0586366199646884E-4</v>
          </cell>
          <cell r="F197">
            <v>2.4363919299770034E-3</v>
          </cell>
          <cell r="G197">
            <v>3.6048126323919888E-3</v>
          </cell>
          <cell r="H197">
            <v>5.5004817869143616E-3</v>
          </cell>
          <cell r="I197">
            <v>1.0728524424566835E-2</v>
          </cell>
          <cell r="J197">
            <v>1.4290116230905791E-2</v>
          </cell>
          <cell r="K197">
            <v>2.1643732924916524E-2</v>
          </cell>
          <cell r="L197">
            <v>2.3038294524594369E-2</v>
          </cell>
          <cell r="M197">
            <v>1.7935809687256096E-2</v>
          </cell>
          <cell r="N197">
            <v>9.3720864037479951E-3</v>
          </cell>
          <cell r="O197">
            <v>9.91801204034338E-3</v>
          </cell>
        </row>
        <row r="198">
          <cell r="A198" t="str">
            <v>T_C-MHY-DSL-S4</v>
          </cell>
          <cell r="B198" t="str">
            <v>VAR_ncap</v>
          </cell>
          <cell r="C198" t="str">
            <v>-</v>
          </cell>
          <cell r="E198">
            <v>3.0617672084186598E-5</v>
          </cell>
          <cell r="F198">
            <v>6.1178672539395298E-5</v>
          </cell>
          <cell r="G198">
            <v>6.2511283462368702E-5</v>
          </cell>
          <cell r="H198">
            <v>1.3437744358130399E-4</v>
          </cell>
          <cell r="I198">
            <v>3.2640958506349803E-4</v>
          </cell>
          <cell r="J198">
            <v>3.5732921770526103E-4</v>
          </cell>
          <cell r="K198">
            <v>6.58206715895654E-4</v>
          </cell>
          <cell r="L198">
            <v>4.5789913309464398E-4</v>
          </cell>
          <cell r="M198">
            <v>1.73811810040551E-4</v>
          </cell>
          <cell r="N198">
            <v>1.18018420377917E-4</v>
          </cell>
          <cell r="O198">
            <v>3.7627303620993798E-4</v>
          </cell>
        </row>
        <row r="199">
          <cell r="A199" t="str">
            <v>T_C-MHY-DSL-S4</v>
          </cell>
          <cell r="B199" t="str">
            <v>VAR_cap</v>
          </cell>
          <cell r="C199" t="str">
            <v>-</v>
          </cell>
          <cell r="E199">
            <v>3.02100543949726E-5</v>
          </cell>
          <cell r="F199">
            <v>8.8845062324767099E-5</v>
          </cell>
          <cell r="G199">
            <v>1.3520370821398201E-4</v>
          </cell>
          <cell r="H199">
            <v>2.2550386984887199E-4</v>
          </cell>
          <cell r="I199">
            <v>4.6793079766087802E-4</v>
          </cell>
          <cell r="J199">
            <v>6.9159118737249401E-4</v>
          </cell>
          <cell r="K199">
            <v>1.14080391618225E-3</v>
          </cell>
          <cell r="L199">
            <v>1.24426347973789E-3</v>
          </cell>
          <cell r="M199">
            <v>1.0385419216134401E-3</v>
          </cell>
          <cell r="N199">
            <v>6.5951491534315895E-4</v>
          </cell>
          <cell r="O199">
            <v>6.6810326662840498E-4</v>
          </cell>
        </row>
        <row r="200">
          <cell r="A200" t="str">
            <v>T_B_c-HYBDSL-S2</v>
          </cell>
          <cell r="B200" t="str">
            <v>VAR_fout</v>
          </cell>
          <cell r="C200" t="str">
            <v>CO2_T</v>
          </cell>
          <cell r="E200">
            <v>6.4564595522185297E-2</v>
          </cell>
          <cell r="F200">
            <v>3.2065610232827502</v>
          </cell>
          <cell r="G200">
            <v>16.724480019499087</v>
          </cell>
          <cell r="H200">
            <v>15.591019088872599</v>
          </cell>
          <cell r="I200">
            <v>14.317273382268487</v>
          </cell>
          <cell r="J200">
            <v>13.280269386310461</v>
          </cell>
          <cell r="K200">
            <v>11.647982066376269</v>
          </cell>
          <cell r="L200">
            <v>11.805070328421357</v>
          </cell>
          <cell r="M200">
            <v>12.360296354847179</v>
          </cell>
          <cell r="N200">
            <v>14.111950532088274</v>
          </cell>
          <cell r="O200">
            <v>15.14882807313306</v>
          </cell>
        </row>
        <row r="201">
          <cell r="A201" t="str">
            <v>T_B_c-HYBDSL-S2</v>
          </cell>
          <cell r="B201" t="str">
            <v>VAR_fout</v>
          </cell>
          <cell r="C201" t="str">
            <v>TPBSc</v>
          </cell>
          <cell r="E201">
            <v>1.0261096524660568E-4</v>
          </cell>
          <cell r="F201">
            <v>5.3473222433531656E-3</v>
          </cell>
          <cell r="G201">
            <v>2.9714866189596643E-2</v>
          </cell>
          <cell r="H201">
            <v>2.7939419921725064E-2</v>
          </cell>
          <cell r="I201">
            <v>2.8038224571073491E-2</v>
          </cell>
          <cell r="J201">
            <v>2.6751098235288113E-2</v>
          </cell>
          <cell r="K201">
            <v>2.4674667878329424E-2</v>
          </cell>
          <cell r="L201">
            <v>2.587407975389017E-2</v>
          </cell>
          <cell r="M201">
            <v>2.7185719809559885E-2</v>
          </cell>
          <cell r="N201">
            <v>3.1038376598573454E-2</v>
          </cell>
          <cell r="O201">
            <v>3.3318925664584734E-2</v>
          </cell>
        </row>
        <row r="202">
          <cell r="A202" t="str">
            <v>T_B_c-HYBDSL-S2</v>
          </cell>
          <cell r="B202" t="str">
            <v>VAR_fin</v>
          </cell>
          <cell r="C202" t="str">
            <v>TDSL</v>
          </cell>
          <cell r="E202">
            <v>8.8082667833813395E-4</v>
          </cell>
          <cell r="F202">
            <v>4.3745716552288476E-2</v>
          </cell>
          <cell r="G202">
            <v>0.22816480244882725</v>
          </cell>
          <cell r="H202">
            <v>0.21270148825201424</v>
          </cell>
          <cell r="I202">
            <v>0.19532432990816528</v>
          </cell>
          <cell r="J202">
            <v>0.18117693569318497</v>
          </cell>
          <cell r="K202">
            <v>0.15890835015520141</v>
          </cell>
          <cell r="L202">
            <v>0.16105143694981391</v>
          </cell>
          <cell r="M202">
            <v>0.16862614399518669</v>
          </cell>
          <cell r="N202">
            <v>0.19252319961921266</v>
          </cell>
          <cell r="O202">
            <v>0.20666886866484421</v>
          </cell>
        </row>
        <row r="203">
          <cell r="A203" t="str">
            <v>T_B_c-HYBDSL-S2</v>
          </cell>
          <cell r="B203" t="str">
            <v>VAR_ncap</v>
          </cell>
          <cell r="C203" t="str">
            <v>-</v>
          </cell>
          <cell r="E203">
            <v>2.3968733516176601E-6</v>
          </cell>
          <cell r="F203">
            <v>1.14131260353103E-4</v>
          </cell>
          <cell r="G203">
            <v>5.2972464372865401E-4</v>
          </cell>
          <cell r="H203">
            <v>2.0070310397044601E-5</v>
          </cell>
          <cell r="I203">
            <v>4.7846686470912601E-4</v>
          </cell>
          <cell r="J203">
            <v>9.3116775453627994E-5</v>
          </cell>
          <cell r="K203">
            <v>2.8140361390938302E-4</v>
          </cell>
          <cell r="L203">
            <v>2.39826506185138E-4</v>
          </cell>
          <cell r="M203">
            <v>2.08436071082523E-4</v>
          </cell>
          <cell r="N203">
            <v>4.2481712360492103E-4</v>
          </cell>
          <cell r="O203">
            <v>1.6109165246598099E-4</v>
          </cell>
        </row>
        <row r="204">
          <cell r="A204" t="str">
            <v>T_B_c-HYBDSL-S2</v>
          </cell>
          <cell r="B204" t="str">
            <v>VAR_cap</v>
          </cell>
          <cell r="C204" t="str">
            <v>-</v>
          </cell>
          <cell r="E204">
            <v>2.3968733516176601E-6</v>
          </cell>
          <cell r="F204">
            <v>1.1652813370472099E-4</v>
          </cell>
          <cell r="G204">
            <v>6.4593520267157097E-4</v>
          </cell>
          <cell r="H204">
            <v>6.0742585106584907E-4</v>
          </cell>
          <cell r="I204">
            <v>6.0973315015787214E-4</v>
          </cell>
          <cell r="J204">
            <v>5.8195828282056584E-4</v>
          </cell>
          <cell r="K204">
            <v>5.379441169192133E-4</v>
          </cell>
          <cell r="L204">
            <v>5.6311008476599719E-4</v>
          </cell>
          <cell r="M204">
            <v>5.9240959663036622E-4</v>
          </cell>
          <cell r="N204">
            <v>6.7572368939005994E-4</v>
          </cell>
          <cell r="O204">
            <v>7.2652285053480356E-4</v>
          </cell>
        </row>
        <row r="205">
          <cell r="A205" t="str">
            <v>T_C-BATELCEXT</v>
          </cell>
          <cell r="B205" t="str">
            <v>VAR_fout</v>
          </cell>
          <cell r="C205" t="str">
            <v>TPCAR</v>
          </cell>
          <cell r="D205">
            <v>0.41618617407206093</v>
          </cell>
          <cell r="E205">
            <v>0.36065159223600601</v>
          </cell>
          <cell r="F205">
            <v>0.27743537140150409</v>
          </cell>
          <cell r="G205">
            <v>0.13873046613180517</v>
          </cell>
        </row>
        <row r="206">
          <cell r="A206" t="str">
            <v>T_C-BATELCEXT</v>
          </cell>
          <cell r="B206" t="str">
            <v>VAR_fin</v>
          </cell>
          <cell r="C206" t="str">
            <v>T-ELC-car</v>
          </cell>
          <cell r="D206">
            <v>0.46788146391798613</v>
          </cell>
          <cell r="E206">
            <v>0.37687793229934968</v>
          </cell>
          <cell r="F206">
            <v>0.26220259802787449</v>
          </cell>
          <cell r="G206">
            <v>0.11309436349947127</v>
          </cell>
        </row>
        <row r="207">
          <cell r="A207" t="str">
            <v>T_C-BATELCEXT</v>
          </cell>
          <cell r="B207" t="str">
            <v>VAR_cap</v>
          </cell>
          <cell r="C207" t="str">
            <v>-</v>
          </cell>
          <cell r="D207">
            <v>4.2039474914323742E-2</v>
          </cell>
          <cell r="E207">
            <v>3.6429197467724814E-2</v>
          </cell>
          <cell r="F207">
            <v>2.8023696901087376E-2</v>
          </cell>
          <cell r="G207">
            <v>1.4013263141305335E-2</v>
          </cell>
        </row>
        <row r="208">
          <cell r="A208" t="str">
            <v>D-TDSL</v>
          </cell>
          <cell r="B208" t="str">
            <v>VAR_fout</v>
          </cell>
          <cell r="C208" t="str">
            <v>CO2</v>
          </cell>
          <cell r="D208">
            <v>8681.1442441281506</v>
          </cell>
          <cell r="E208">
            <v>8219.6814316406198</v>
          </cell>
          <cell r="F208">
            <v>7090.0337760788598</v>
          </cell>
          <cell r="G208">
            <v>5244.4571638342304</v>
          </cell>
          <cell r="H208">
            <v>3632.0397790606899</v>
          </cell>
          <cell r="I208">
            <v>3325.0362234262102</v>
          </cell>
          <cell r="J208">
            <v>3110.58211061269</v>
          </cell>
          <cell r="K208">
            <v>2961.5181076179601</v>
          </cell>
          <cell r="L208">
            <v>2916.5698570580998</v>
          </cell>
          <cell r="M208">
            <v>2420.5739663377999</v>
          </cell>
          <cell r="N208">
            <v>2139.5222562884301</v>
          </cell>
          <cell r="O208">
            <v>2160.8263064919602</v>
          </cell>
        </row>
        <row r="209">
          <cell r="A209" t="str">
            <v>D-TDSL</v>
          </cell>
          <cell r="B209" t="str">
            <v>VAR_fout</v>
          </cell>
          <cell r="C209" t="str">
            <v>TDSL</v>
          </cell>
          <cell r="D209">
            <v>116.69256806469166</v>
          </cell>
          <cell r="E209">
            <v>110.48955160266812</v>
          </cell>
          <cell r="F209">
            <v>95.304746209655221</v>
          </cell>
          <cell r="G209">
            <v>70.4963720614398</v>
          </cell>
          <cell r="H209">
            <v>48.822141092561907</v>
          </cell>
          <cell r="I209">
            <v>44.695377119458833</v>
          </cell>
          <cell r="J209">
            <v>41.812669442625705</v>
          </cell>
          <cell r="K209">
            <v>39.808940345827899</v>
          </cell>
          <cell r="L209">
            <v>39.204742714692635</v>
          </cell>
          <cell r="M209">
            <v>32.537530120358113</v>
          </cell>
          <cell r="N209">
            <v>28.759612730399155</v>
          </cell>
          <cell r="O209">
            <v>29.0459833122624</v>
          </cell>
        </row>
        <row r="210">
          <cell r="A210" t="str">
            <v>D-TDSL</v>
          </cell>
          <cell r="B210" t="str">
            <v>VAR_fin</v>
          </cell>
          <cell r="C210" t="str">
            <v>DSL</v>
          </cell>
          <cell r="D210">
            <v>118.4330729076148</v>
          </cell>
          <cell r="E210">
            <v>112.13753658445594</v>
          </cell>
          <cell r="F210">
            <v>96.726245239820486</v>
          </cell>
          <cell r="G210">
            <v>71.547846709880389</v>
          </cell>
          <cell r="H210">
            <v>49.550338049941161</v>
          </cell>
          <cell r="I210">
            <v>45.362022147697189</v>
          </cell>
          <cell r="J210">
            <v>42.436318016544213</v>
          </cell>
          <cell r="K210">
            <v>40.402702696015808</v>
          </cell>
          <cell r="L210">
            <v>39.789493275008113</v>
          </cell>
          <cell r="M210">
            <v>33.022837194240026</v>
          </cell>
          <cell r="N210">
            <v>29.188571027127242</v>
          </cell>
          <cell r="O210">
            <v>29.479212912577886</v>
          </cell>
        </row>
        <row r="211">
          <cell r="A211" t="str">
            <v>T_B_c-HYBDSL-S3</v>
          </cell>
          <cell r="B211" t="str">
            <v>VAR_fout</v>
          </cell>
          <cell r="C211" t="str">
            <v>CO2_T</v>
          </cell>
          <cell r="E211">
            <v>4.2019917743054698E-2</v>
          </cell>
          <cell r="F211">
            <v>0.56488572022382466</v>
          </cell>
          <cell r="G211">
            <v>9.9514362701283581</v>
          </cell>
          <cell r="H211">
            <v>9.4901059652751307</v>
          </cell>
          <cell r="I211">
            <v>8.4736748105575703</v>
          </cell>
          <cell r="J211">
            <v>7.9708383566206269</v>
          </cell>
          <cell r="K211">
            <v>7.00318934149767</v>
          </cell>
          <cell r="L211">
            <v>6.8980489919893992</v>
          </cell>
          <cell r="M211">
            <v>6.0551607721814102</v>
          </cell>
          <cell r="N211">
            <v>5.2968978011346115</v>
          </cell>
          <cell r="O211">
            <v>3.1235876927550512</v>
          </cell>
        </row>
        <row r="212">
          <cell r="A212" t="str">
            <v>T_B_c-HYBDSL-S3</v>
          </cell>
          <cell r="B212" t="str">
            <v>VAR_fout</v>
          </cell>
          <cell r="C212" t="str">
            <v>TPBSc</v>
          </cell>
          <cell r="E212">
            <v>4.4849427885884998E-5</v>
          </cell>
          <cell r="F212">
            <v>6.3120485807395099E-4</v>
          </cell>
          <cell r="G212">
            <v>1.2006626214849941E-2</v>
          </cell>
          <cell r="H212">
            <v>1.1658084557282997E-2</v>
          </cell>
          <cell r="I212">
            <v>1.1254394581421389E-2</v>
          </cell>
          <cell r="J212">
            <v>1.0870608101325608E-2</v>
          </cell>
          <cell r="K212">
            <v>1.0218571050720852E-2</v>
          </cell>
          <cell r="L212">
            <v>1.0200001095815319E-2</v>
          </cell>
          <cell r="M212">
            <v>8.9753241443875764E-3</v>
          </cell>
          <cell r="N212">
            <v>7.8513810802995198E-3</v>
          </cell>
          <cell r="O212">
            <v>4.6299698869591618E-3</v>
          </cell>
        </row>
        <row r="213">
          <cell r="A213" t="str">
            <v>T_B_c-HYBDSL-S3</v>
          </cell>
          <cell r="B213" t="str">
            <v>VAR_fin</v>
          </cell>
          <cell r="C213" t="str">
            <v>TDSL</v>
          </cell>
          <cell r="E213">
            <v>5.7325945079201559E-4</v>
          </cell>
          <cell r="F213">
            <v>7.7064900439812439E-3</v>
          </cell>
          <cell r="G213">
            <v>0.13576311419001849</v>
          </cell>
          <cell r="H213">
            <v>0.12946938561084753</v>
          </cell>
          <cell r="I213">
            <v>0.11560265771565575</v>
          </cell>
          <cell r="J213">
            <v>0.10874267880792132</v>
          </cell>
          <cell r="K213">
            <v>9.5541464413338051E-2</v>
          </cell>
          <cell r="L213">
            <v>9.4107080381847258E-2</v>
          </cell>
          <cell r="M213">
            <v>8.2607923222120128E-2</v>
          </cell>
          <cell r="N213">
            <v>7.2263271502518558E-2</v>
          </cell>
          <cell r="O213">
            <v>4.2613747513711504E-2</v>
          </cell>
        </row>
        <row r="214">
          <cell r="A214" t="str">
            <v>T_B_c-HYBDSL-S3</v>
          </cell>
          <cell r="B214" t="str">
            <v>VAR_ncap</v>
          </cell>
          <cell r="C214" t="str">
            <v>-</v>
          </cell>
          <cell r="E214">
            <v>1.0605342177568999E-6</v>
          </cell>
          <cell r="F214">
            <v>1.2845431664126999E-5</v>
          </cell>
          <cell r="G214">
            <v>2.4755603459861798E-4</v>
          </cell>
          <cell r="H214">
            <v>6.5538154016963295E-5</v>
          </cell>
          <cell r="I214">
            <v>1.7918534572293501E-4</v>
          </cell>
          <cell r="J214">
            <v>7.3829477119099303E-5</v>
          </cell>
          <cell r="K214">
            <v>1.4868421220934699E-4</v>
          </cell>
          <cell r="L214">
            <v>6.2025851855791706E-5</v>
          </cell>
          <cell r="M214">
            <v>1.4838920863252799E-4</v>
          </cell>
          <cell r="N214">
            <v>2.2642035843140601E-5</v>
          </cell>
          <cell r="O214">
            <v>7.8669472280509204E-5</v>
          </cell>
        </row>
        <row r="215">
          <cell r="A215" t="str">
            <v>T_B_c-HYBDSL-S3</v>
          </cell>
          <cell r="B215" t="str">
            <v>VAR_cap</v>
          </cell>
          <cell r="C215" t="str">
            <v>-</v>
          </cell>
          <cell r="E215">
            <v>1.0605342177568999E-6</v>
          </cell>
          <cell r="F215">
            <v>1.3905965881883901E-5</v>
          </cell>
          <cell r="G215">
            <v>2.6102982615309903E-4</v>
          </cell>
          <cell r="H215">
            <v>2.5344523081064857E-4</v>
          </cell>
          <cell r="I215">
            <v>2.4472349973989901E-4</v>
          </cell>
          <cell r="J215">
            <v>2.3656919623773565E-4</v>
          </cell>
          <cell r="K215">
            <v>2.22513689328446E-4</v>
          </cell>
          <cell r="L215">
            <v>2.2205198261550659E-4</v>
          </cell>
          <cell r="M215">
            <v>1.9547812659281101E-4</v>
          </cell>
          <cell r="N215">
            <v>1.7103124447566899E-4</v>
          </cell>
          <cell r="O215">
            <v>1.0131150812365E-4</v>
          </cell>
        </row>
        <row r="216">
          <cell r="A216" t="str">
            <v>T-Bat-Car-STG_S1</v>
          </cell>
          <cell r="B216" t="str">
            <v>VAR_fout</v>
          </cell>
          <cell r="C216" t="str">
            <v>T-ELC-car-BatSTGAUXout_S1</v>
          </cell>
          <cell r="D216">
            <v>7.8572623929891346E-3</v>
          </cell>
          <cell r="E216">
            <v>2.5646053240953936E-2</v>
          </cell>
          <cell r="F216">
            <v>1.9591767972471551E-2</v>
          </cell>
          <cell r="G216">
            <v>8.8557863571179368E-2</v>
          </cell>
          <cell r="H216">
            <v>7.218715398191855E-2</v>
          </cell>
          <cell r="I216">
            <v>0.35492583476257367</v>
          </cell>
          <cell r="J216">
            <v>0.51012870735267779</v>
          </cell>
          <cell r="K216">
            <v>1.1047262557882034</v>
          </cell>
          <cell r="L216">
            <v>1.378101847359634</v>
          </cell>
          <cell r="M216">
            <v>1.4921020469157638</v>
          </cell>
          <cell r="N216">
            <v>1.5254373603264866</v>
          </cell>
          <cell r="O216">
            <v>1.6255425417386384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T-ELC-car-BatSTGOut_S1</v>
          </cell>
          <cell r="D217">
            <v>7.8572623929891346E-3</v>
          </cell>
          <cell r="E217">
            <v>2.5646053240953936E-2</v>
          </cell>
          <cell r="F217">
            <v>1.9591767972471551E-2</v>
          </cell>
          <cell r="G217">
            <v>8.855786357117934E-2</v>
          </cell>
          <cell r="H217">
            <v>7.218715398191855E-2</v>
          </cell>
          <cell r="I217">
            <v>0.35492583476257367</v>
          </cell>
          <cell r="J217">
            <v>0.51012870735267768</v>
          </cell>
          <cell r="K217">
            <v>1.1047262557882029</v>
          </cell>
          <cell r="L217">
            <v>1.3781018473596336</v>
          </cell>
          <cell r="M217">
            <v>1.4921020469157638</v>
          </cell>
          <cell r="N217">
            <v>1.5254373603264866</v>
          </cell>
          <cell r="O217">
            <v>1.6255425417386384</v>
          </cell>
        </row>
        <row r="218">
          <cell r="A218" t="str">
            <v>T-Bat-Car-STG_S1</v>
          </cell>
          <cell r="B218" t="str">
            <v>VAR_fin</v>
          </cell>
          <cell r="C218" t="str">
            <v>T-ELC-car-BatSTGAUXin_S1</v>
          </cell>
          <cell r="D218">
            <v>7.8618527999443546E-3</v>
          </cell>
          <cell r="E218">
            <v>2.567031957129905E-2</v>
          </cell>
          <cell r="F218">
            <v>1.9652052615571469E-2</v>
          </cell>
          <cell r="G218">
            <v>8.8614158747459509E-2</v>
          </cell>
          <cell r="H218">
            <v>7.2248095620788863E-2</v>
          </cell>
          <cell r="I218">
            <v>0.35500635011827464</v>
          </cell>
          <cell r="J218">
            <v>0.51025018303280478</v>
          </cell>
          <cell r="K218">
            <v>1.1049152322697005</v>
          </cell>
          <cell r="L218">
            <v>1.3782835581228687</v>
          </cell>
          <cell r="M218">
            <v>1.4923267536215041</v>
          </cell>
          <cell r="N218">
            <v>1.5256262600129105</v>
          </cell>
          <cell r="O218">
            <v>1.6257756523167504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T-ELC-car-BatSTGin_S1</v>
          </cell>
          <cell r="D219">
            <v>7.8618527999443546E-3</v>
          </cell>
          <cell r="E219">
            <v>2.567031957129905E-2</v>
          </cell>
          <cell r="F219">
            <v>1.9652052615571469E-2</v>
          </cell>
          <cell r="G219">
            <v>8.8614158747459509E-2</v>
          </cell>
          <cell r="H219">
            <v>7.2248095620788863E-2</v>
          </cell>
          <cell r="I219">
            <v>0.35500635011827464</v>
          </cell>
          <cell r="J219">
            <v>0.51025018303280478</v>
          </cell>
          <cell r="K219">
            <v>1.1049152322697005</v>
          </cell>
          <cell r="L219">
            <v>1.3782835581228687</v>
          </cell>
          <cell r="M219">
            <v>1.4923267536215041</v>
          </cell>
          <cell r="N219">
            <v>1.5256262600129105</v>
          </cell>
          <cell r="O219">
            <v>1.6257756523167504</v>
          </cell>
        </row>
        <row r="220">
          <cell r="A220" t="str">
            <v>T-Bat-Car-STG_S1</v>
          </cell>
          <cell r="B220" t="str">
            <v>VAR_ncap</v>
          </cell>
          <cell r="C220" t="str">
            <v>-</v>
          </cell>
          <cell r="D220">
            <v>1.00726375974625E-2</v>
          </cell>
          <cell r="E220">
            <v>0.21919798176528199</v>
          </cell>
          <cell r="F220">
            <v>4.7926488904879203E-2</v>
          </cell>
          <cell r="G220">
            <v>4.5319523945358202E-2</v>
          </cell>
          <cell r="H220">
            <v>5.8664880460871899E-2</v>
          </cell>
          <cell r="I220">
            <v>3.1111141803059299</v>
          </cell>
          <cell r="J220">
            <v>6.6259710564057501</v>
          </cell>
          <cell r="K220">
            <v>11.119602866759701</v>
          </cell>
          <cell r="L220">
            <v>6.0869831765991096</v>
          </cell>
          <cell r="M220">
            <v>6.1129067869774802</v>
          </cell>
          <cell r="N220">
            <v>7.9939728932935701</v>
          </cell>
          <cell r="O220">
            <v>3.2285354261139698</v>
          </cell>
        </row>
        <row r="221">
          <cell r="A221" t="str">
            <v>T-Bat-Car-STG_S1</v>
          </cell>
          <cell r="B221" t="str">
            <v>VAR_cap</v>
          </cell>
          <cell r="C221" t="str">
            <v>-</v>
          </cell>
          <cell r="D221">
            <v>1.00726375974625E-2</v>
          </cell>
          <cell r="E221">
            <v>0.22605810648144195</v>
          </cell>
          <cell r="F221">
            <v>0.26017796750067906</v>
          </cell>
          <cell r="G221">
            <v>0.2550097357393914</v>
          </cell>
          <cell r="H221">
            <v>0.17936316942238575</v>
          </cell>
          <cell r="I221">
            <v>3.0930044475363259</v>
          </cell>
          <cell r="J221">
            <v>8.9238671792917206</v>
          </cell>
          <cell r="K221">
            <v>18.34084348746844</v>
          </cell>
          <cell r="L221">
            <v>19.491282864915117</v>
          </cell>
          <cell r="M221">
            <v>19.050228411574221</v>
          </cell>
          <cell r="N221">
            <v>19.170999971674597</v>
          </cell>
          <cell r="O221">
            <v>17.335193197906047</v>
          </cell>
        </row>
        <row r="222">
          <cell r="A222" t="str">
            <v>T_B_c-HYBDSL-S4</v>
          </cell>
          <cell r="B222" t="str">
            <v>VAR_fout</v>
          </cell>
          <cell r="C222" t="str">
            <v>CO2_T</v>
          </cell>
          <cell r="E222">
            <v>1.0767982320569899E-2</v>
          </cell>
          <cell r="F222">
            <v>1.9997773813104001E-2</v>
          </cell>
          <cell r="G222">
            <v>1.7919079753585129E-2</v>
          </cell>
          <cell r="H222">
            <v>1.3640826373418399E-2</v>
          </cell>
          <cell r="I222">
            <v>2.2278187694480457E-2</v>
          </cell>
          <cell r="J222">
            <v>2.0152375511190701E-2</v>
          </cell>
          <cell r="K222">
            <v>2.5474705538572649E-2</v>
          </cell>
          <cell r="L222">
            <v>2.8160922697941099E-2</v>
          </cell>
          <cell r="M222">
            <v>2.4600455790425288E-2</v>
          </cell>
          <cell r="N222">
            <v>3.6234642374012298E-2</v>
          </cell>
          <cell r="O222">
            <v>4.5734650736203399E-2</v>
          </cell>
        </row>
        <row r="223">
          <cell r="A223" t="str">
            <v>T_B_c-HYBDSL-S4</v>
          </cell>
          <cell r="B223" t="str">
            <v>VAR_fout</v>
          </cell>
          <cell r="C223" t="str">
            <v>TPBSc</v>
          </cell>
          <cell r="E223">
            <v>7.7493393107695669E-6</v>
          </cell>
          <cell r="F223">
            <v>1.4717081403250909E-5</v>
          </cell>
          <cell r="G223">
            <v>1.4015217987625432E-5</v>
          </cell>
          <cell r="H223">
            <v>1.1705134360710374E-5</v>
          </cell>
          <cell r="I223">
            <v>1.9832761446027514E-5</v>
          </cell>
          <cell r="J223">
            <v>1.897250865927092E-5</v>
          </cell>
          <cell r="K223">
            <v>2.508759607908529E-5</v>
          </cell>
          <cell r="L223">
            <v>2.8212942768013332E-5</v>
          </cell>
          <cell r="M223">
            <v>2.4645898812578864E-5</v>
          </cell>
          <cell r="N223">
            <v>3.630157656702711E-5</v>
          </cell>
          <cell r="O223">
            <v>4.5819133754091275E-5</v>
          </cell>
        </row>
        <row r="224">
          <cell r="A224" t="str">
            <v>T_B_c-HYBDSL-S4</v>
          </cell>
          <cell r="B224" t="str">
            <v>VAR_fin</v>
          </cell>
          <cell r="C224" t="str">
            <v>TDSL</v>
          </cell>
          <cell r="E224">
            <v>1.4690289659713434E-4</v>
          </cell>
          <cell r="F224">
            <v>2.7282092514466574E-4</v>
          </cell>
          <cell r="G224">
            <v>2.4446220673376718E-4</v>
          </cell>
          <cell r="H224">
            <v>1.8609585775468417E-4</v>
          </cell>
          <cell r="I224">
            <v>3.0393161929714104E-4</v>
          </cell>
          <cell r="J224">
            <v>2.7493008882934075E-4</v>
          </cell>
          <cell r="K224">
            <v>3.4754032112650204E-4</v>
          </cell>
          <cell r="L224">
            <v>3.841872127959224E-4</v>
          </cell>
          <cell r="M224">
            <v>3.3561331228411042E-4</v>
          </cell>
          <cell r="N224">
            <v>4.9433345667138171E-4</v>
          </cell>
          <cell r="O224">
            <v>6.2393793637385321E-4</v>
          </cell>
        </row>
        <row r="225">
          <cell r="A225" t="str">
            <v>T_B_c-HYBDSL-S4</v>
          </cell>
          <cell r="B225" t="str">
            <v>VAR_ncap</v>
          </cell>
          <cell r="C225" t="str">
            <v>-</v>
          </cell>
          <cell r="E225">
            <v>2.0589260984280399E-7</v>
          </cell>
          <cell r="F225">
            <v>1.7489874971670801E-7</v>
          </cell>
          <cell r="G225">
            <v>1.8716168767739199E-7</v>
          </cell>
          <cell r="H225">
            <v>2.4772390550436003E-7</v>
          </cell>
          <cell r="I225">
            <v>2.8460022391701598E-7</v>
          </cell>
          <cell r="J225">
            <v>3.2962081707992302E-7</v>
          </cell>
          <cell r="K225">
            <v>3.9404234641619503E-7</v>
          </cell>
          <cell r="L225">
            <v>4.1297702080983197E-7</v>
          </cell>
          <cell r="M225">
            <v>5.0431527838402497E-7</v>
          </cell>
          <cell r="N225">
            <v>5.4939759549857603E-7</v>
          </cell>
          <cell r="O225">
            <v>7.4691766577037204E-7</v>
          </cell>
        </row>
        <row r="226">
          <cell r="A226" t="str">
            <v>T_B_c-HYBDSL-S4</v>
          </cell>
          <cell r="B226" t="str">
            <v>VAR_cap</v>
          </cell>
          <cell r="C226" t="str">
            <v>-</v>
          </cell>
          <cell r="E226">
            <v>2.0589260984280399E-7</v>
          </cell>
          <cell r="F226">
            <v>3.8079135955951102E-7</v>
          </cell>
          <cell r="G226">
            <v>3.7763539809763698E-7</v>
          </cell>
          <cell r="H226">
            <v>2.96261391091393E-7</v>
          </cell>
          <cell r="I226">
            <v>4.8519543440418102E-7</v>
          </cell>
          <cell r="J226">
            <v>4.7718916266048795E-7</v>
          </cell>
          <cell r="K226">
            <v>6.1649118548098696E-7</v>
          </cell>
          <cell r="L226">
            <v>7.01296527380875E-7</v>
          </cell>
          <cell r="M226">
            <v>6.1141447397305098E-7</v>
          </cell>
          <cell r="N226">
            <v>8.93838026385103E-7</v>
          </cell>
          <cell r="O226">
            <v>1.1176856845694201E-6</v>
          </cell>
        </row>
        <row r="227">
          <cell r="A227" t="str">
            <v>TFHGV-ICEDSLExt</v>
          </cell>
          <cell r="B227" t="str">
            <v>VAR_fout</v>
          </cell>
          <cell r="C227" t="str">
            <v>CO2_T</v>
          </cell>
          <cell r="D227">
            <v>1409.9452372430301</v>
          </cell>
          <cell r="E227">
            <v>865.48568542217799</v>
          </cell>
          <cell r="F227">
            <v>842.37485295741396</v>
          </cell>
          <cell r="G227">
            <v>362.72911121555501</v>
          </cell>
        </row>
        <row r="228">
          <cell r="A228" t="str">
            <v>TFHGV-ICEDSLExt</v>
          </cell>
          <cell r="B228" t="str">
            <v>VAR_fout</v>
          </cell>
          <cell r="C228" t="str">
            <v>TFHGV</v>
          </cell>
          <cell r="D228">
            <v>1.5764007534868527</v>
          </cell>
          <cell r="E228">
            <v>0.99178059914816397</v>
          </cell>
          <cell r="F228">
            <v>1.0005072730308713</v>
          </cell>
          <cell r="G228">
            <v>0.43082140051672907</v>
          </cell>
        </row>
        <row r="229">
          <cell r="A229" t="str">
            <v>TFHGV-ICEDSLExt</v>
          </cell>
          <cell r="B229" t="str">
            <v>VAR_fin</v>
          </cell>
          <cell r="C229" t="str">
            <v>TDSL</v>
          </cell>
          <cell r="D229">
            <v>19.235269266616999</v>
          </cell>
          <cell r="E229">
            <v>11.807444548733679</v>
          </cell>
          <cell r="F229">
            <v>11.492153519200738</v>
          </cell>
          <cell r="G229">
            <v>4.9485554053963927</v>
          </cell>
        </row>
        <row r="230">
          <cell r="A230" t="str">
            <v>TFHGV-ICEDSLExt</v>
          </cell>
          <cell r="B230" t="str">
            <v>VAR_cap</v>
          </cell>
          <cell r="C230" t="str">
            <v>-</v>
          </cell>
          <cell r="D230">
            <v>2.9661967669688649E-2</v>
          </cell>
          <cell r="E230">
            <v>1.9774613261819764E-2</v>
          </cell>
          <cell r="F230">
            <v>1.9774610474933316E-2</v>
          </cell>
          <cell r="G230">
            <v>9.8873333333333296E-3</v>
          </cell>
        </row>
        <row r="231">
          <cell r="A231" t="str">
            <v>TPSHPGSLEXT</v>
          </cell>
          <cell r="B231" t="str">
            <v>VAR_fout</v>
          </cell>
          <cell r="C231" t="str">
            <v>TPSHP</v>
          </cell>
          <cell r="D231">
            <v>1.5951113482171899</v>
          </cell>
          <cell r="E231">
            <v>0.72177232393429303</v>
          </cell>
          <cell r="F231">
            <v>1.44711549541892</v>
          </cell>
          <cell r="G231">
            <v>1.9058590698202</v>
          </cell>
          <cell r="H231">
            <v>2.4385574757406498</v>
          </cell>
          <cell r="I231">
            <v>1.50537523400579</v>
          </cell>
          <cell r="J231">
            <v>0.74511486043864406</v>
          </cell>
        </row>
        <row r="232">
          <cell r="A232" t="str">
            <v>TPSHPGSLEXT</v>
          </cell>
          <cell r="B232" t="str">
            <v>VAR_fout</v>
          </cell>
          <cell r="C232" t="str">
            <v>CO2_T</v>
          </cell>
          <cell r="D232">
            <v>129.873812963153</v>
          </cell>
          <cell r="E232">
            <v>58.766633379790498</v>
          </cell>
          <cell r="F232">
            <v>117.824004824601</v>
          </cell>
          <cell r="G232">
            <v>155.17486264805601</v>
          </cell>
          <cell r="H232">
            <v>198.547115759793</v>
          </cell>
          <cell r="I232">
            <v>122.567507151865</v>
          </cell>
          <cell r="J232">
            <v>60.667180462876303</v>
          </cell>
        </row>
        <row r="233">
          <cell r="A233" t="str">
            <v>TPSHPGSLEXT</v>
          </cell>
          <cell r="B233" t="str">
            <v>VAR_fin</v>
          </cell>
          <cell r="C233" t="str">
            <v>TGSL</v>
          </cell>
          <cell r="D233">
            <v>1.759807763728358</v>
          </cell>
          <cell r="E233">
            <v>0.79629584525461217</v>
          </cell>
          <cell r="F233">
            <v>1.5965312306856438</v>
          </cell>
          <cell r="G233">
            <v>2.1026404152853031</v>
          </cell>
          <cell r="H233">
            <v>2.6903403219484265</v>
          </cell>
          <cell r="I233">
            <v>1.6608063299710711</v>
          </cell>
          <cell r="J233">
            <v>0.82204851575713012</v>
          </cell>
        </row>
        <row r="234">
          <cell r="A234" t="str">
            <v>TPSHPGSLEXT</v>
          </cell>
          <cell r="B234" t="str">
            <v>VAR_ncap</v>
          </cell>
          <cell r="C234" t="str">
            <v>-</v>
          </cell>
          <cell r="D234">
            <v>3.05161322536058E-6</v>
          </cell>
          <cell r="E234">
            <v>1.20928617736759E-5</v>
          </cell>
          <cell r="F234">
            <v>1.39833124301402E-5</v>
          </cell>
          <cell r="G234">
            <v>0.31089709141989802</v>
          </cell>
          <cell r="H234">
            <v>0.53272365595197002</v>
          </cell>
          <cell r="I234">
            <v>8.1056560774444002E-5</v>
          </cell>
          <cell r="J234">
            <v>1.9896147851008499E-5</v>
          </cell>
          <cell r="K234">
            <v>1.06098323187484E-5</v>
          </cell>
          <cell r="L234">
            <v>1.04394167757377E-5</v>
          </cell>
          <cell r="M234">
            <v>1.50943273968176E-5</v>
          </cell>
          <cell r="N234">
            <v>8.7872554533932602E-6</v>
          </cell>
          <cell r="O234">
            <v>2.9398336716077501E-5</v>
          </cell>
        </row>
        <row r="235">
          <cell r="A235" t="str">
            <v>TPSHPGSLEXT</v>
          </cell>
          <cell r="B235" t="str">
            <v>VAR_cap</v>
          </cell>
          <cell r="C235" t="str">
            <v>-</v>
          </cell>
          <cell r="D235">
            <v>1.5951143998304154</v>
          </cell>
          <cell r="E235">
            <v>1.5949564258803766</v>
          </cell>
          <cell r="F235">
            <v>1.5949595585445377</v>
          </cell>
          <cell r="G235">
            <v>1.9058493022051546</v>
          </cell>
          <cell r="H235">
            <v>2.4385570002794306</v>
          </cell>
          <cell r="I235">
            <v>1.505374021721277</v>
          </cell>
          <cell r="J235">
            <v>0.74511747600505873</v>
          </cell>
          <cell r="K235">
            <v>6.0058574748000915E-5</v>
          </cell>
          <cell r="L235">
            <v>2.636718906198765E-5</v>
          </cell>
          <cell r="M235">
            <v>2.4729826389789701E-5</v>
          </cell>
          <cell r="N235">
            <v>1.8401338435077203E-5</v>
          </cell>
          <cell r="O235">
            <v>4.4542512841977796E-5</v>
          </cell>
        </row>
        <row r="236">
          <cell r="A236" t="str">
            <v>T-Bat-Car-STG_S2</v>
          </cell>
          <cell r="B236" t="str">
            <v>VAR_fout</v>
          </cell>
          <cell r="C236" t="str">
            <v>T-ELC-car-BatSTGAUXout_S2</v>
          </cell>
          <cell r="D236">
            <v>6.6179012861977984E-2</v>
          </cell>
          <cell r="E236">
            <v>0.10529187381094848</v>
          </cell>
          <cell r="F236">
            <v>1.9013778401603403</v>
          </cell>
          <cell r="G236">
            <v>6.9700670434641685</v>
          </cell>
          <cell r="H236">
            <v>11.106449878767581</v>
          </cell>
          <cell r="I236">
            <v>11.431623035397944</v>
          </cell>
          <cell r="J236">
            <v>10.952401488002542</v>
          </cell>
          <cell r="K236">
            <v>10.445073277572794</v>
          </cell>
          <cell r="L236">
            <v>10.125711204314376</v>
          </cell>
          <cell r="M236">
            <v>9.6485148101032632</v>
          </cell>
          <cell r="N236">
            <v>9.0021625225793596</v>
          </cell>
          <cell r="O236">
            <v>8.822282641583632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T-ELC-car-BatSTGOut_S2</v>
          </cell>
          <cell r="D237">
            <v>6.6179012861977971E-2</v>
          </cell>
          <cell r="E237">
            <v>0.10529187381094847</v>
          </cell>
          <cell r="F237">
            <v>1.9013778401603403</v>
          </cell>
          <cell r="G237">
            <v>6.9700670434641676</v>
          </cell>
          <cell r="H237">
            <v>11.106449878767581</v>
          </cell>
          <cell r="I237">
            <v>11.431623035397941</v>
          </cell>
          <cell r="J237">
            <v>10.95240148800254</v>
          </cell>
          <cell r="K237">
            <v>10.44507327757279</v>
          </cell>
          <cell r="L237">
            <v>10.125711204314376</v>
          </cell>
          <cell r="M237">
            <v>9.6485148101032614</v>
          </cell>
          <cell r="N237">
            <v>9.002162522579356</v>
          </cell>
          <cell r="O237">
            <v>8.8222826415836302</v>
          </cell>
        </row>
        <row r="238">
          <cell r="A238" t="str">
            <v>T-Bat-Car-STG_S2</v>
          </cell>
          <cell r="B238" t="str">
            <v>VAR_fin</v>
          </cell>
          <cell r="C238" t="str">
            <v>T-ELC-car-BatSTGAUXin_S2</v>
          </cell>
          <cell r="D238">
            <v>6.6189145411448283E-2</v>
          </cell>
          <cell r="E238">
            <v>0.10532340547251136</v>
          </cell>
          <cell r="F238">
            <v>1.9016200990164844</v>
          </cell>
          <cell r="G238">
            <v>6.9707980722098046</v>
          </cell>
          <cell r="H238">
            <v>11.107614744391659</v>
          </cell>
          <cell r="I238">
            <v>11.432806080847692</v>
          </cell>
          <cell r="J238">
            <v>10.953566415019575</v>
          </cell>
          <cell r="K238">
            <v>10.446181480398714</v>
          </cell>
          <cell r="L238">
            <v>10.126773055001186</v>
          </cell>
          <cell r="M238">
            <v>9.6495556566054788</v>
          </cell>
          <cell r="N238">
            <v>9.0031024844899044</v>
          </cell>
          <cell r="O238">
            <v>8.8232424625954007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T-ELC-car-BatSTGin_S2</v>
          </cell>
          <cell r="D239">
            <v>6.6189145411448283E-2</v>
          </cell>
          <cell r="E239">
            <v>0.10532340547251136</v>
          </cell>
          <cell r="F239">
            <v>1.9016200990164844</v>
          </cell>
          <cell r="G239">
            <v>6.9707980722098046</v>
          </cell>
          <cell r="H239">
            <v>11.107614744391659</v>
          </cell>
          <cell r="I239">
            <v>11.432806080847692</v>
          </cell>
          <cell r="J239">
            <v>10.953566415019575</v>
          </cell>
          <cell r="K239">
            <v>10.446181480398714</v>
          </cell>
          <cell r="L239">
            <v>10.126773055001186</v>
          </cell>
          <cell r="M239">
            <v>9.6495556566054788</v>
          </cell>
          <cell r="N239">
            <v>9.0031024844899044</v>
          </cell>
          <cell r="O239">
            <v>8.8232424625954007</v>
          </cell>
        </row>
        <row r="240">
          <cell r="A240" t="str">
            <v>T-Bat-Car-STG_S2</v>
          </cell>
          <cell r="B240" t="str">
            <v>VAR_ncap</v>
          </cell>
          <cell r="C240" t="str">
            <v>-</v>
          </cell>
          <cell r="D240">
            <v>1.3420932440827401E-2</v>
          </cell>
          <cell r="E240">
            <v>5.9447527313803997E-2</v>
          </cell>
          <cell r="F240">
            <v>28.332880769232801</v>
          </cell>
          <cell r="G240">
            <v>81.998503675231007</v>
          </cell>
          <cell r="H240">
            <v>155.25331928850201</v>
          </cell>
          <cell r="I240">
            <v>69.668803010594004</v>
          </cell>
          <cell r="J240">
            <v>89.853504709907398</v>
          </cell>
          <cell r="K240">
            <v>118.88781164417</v>
          </cell>
          <cell r="L240">
            <v>73.650738748296106</v>
          </cell>
          <cell r="M240">
            <v>78.887988553601502</v>
          </cell>
          <cell r="N240">
            <v>79.303744217368205</v>
          </cell>
          <cell r="O240">
            <v>58.227385036448197</v>
          </cell>
        </row>
        <row r="241">
          <cell r="A241" t="str">
            <v>T-Bat-Car-STG_S2</v>
          </cell>
          <cell r="B241" t="str">
            <v>VAR_cap</v>
          </cell>
          <cell r="C241" t="str">
            <v>-</v>
          </cell>
          <cell r="D241">
            <v>1.3420932440827401E-2</v>
          </cell>
          <cell r="E241">
            <v>7.1687610503245056E-2</v>
          </cell>
          <cell r="F241">
            <v>28.023077572180568</v>
          </cell>
          <cell r="G241">
            <v>102.35709756565367</v>
          </cell>
          <cell r="H241">
            <v>230.99930700315849</v>
          </cell>
          <cell r="I241">
            <v>161.36568781094769</v>
          </cell>
          <cell r="J241">
            <v>181.7738517218331</v>
          </cell>
          <cell r="K241">
            <v>231.65381450003736</v>
          </cell>
          <cell r="L241">
            <v>221.68734585517748</v>
          </cell>
          <cell r="M241">
            <v>203.85457018999708</v>
          </cell>
          <cell r="N241">
            <v>200.1624429206183</v>
          </cell>
          <cell r="O241">
            <v>216.41882316617759</v>
          </cell>
        </row>
        <row r="242">
          <cell r="A242" t="str">
            <v>T_TW-ICEGSL-S1</v>
          </cell>
          <cell r="B242" t="str">
            <v>VAR_fout</v>
          </cell>
          <cell r="C242" t="str">
            <v>CO2_T</v>
          </cell>
          <cell r="D242">
            <v>3.2404802227871481</v>
          </cell>
          <cell r="E242">
            <v>36.457296603755601</v>
          </cell>
          <cell r="F242">
            <v>36.823819747712996</v>
          </cell>
          <cell r="G242">
            <v>45.462875191094142</v>
          </cell>
          <cell r="H242">
            <v>62.014390135344783</v>
          </cell>
          <cell r="I242">
            <v>65.409041052586105</v>
          </cell>
          <cell r="J242">
            <v>66.581175469562893</v>
          </cell>
          <cell r="K242">
            <v>63.881144537494862</v>
          </cell>
          <cell r="L242">
            <v>61.074868259192399</v>
          </cell>
          <cell r="M242">
            <v>58.570156435365</v>
          </cell>
          <cell r="N242">
            <v>57.433909632164927</v>
          </cell>
          <cell r="O242">
            <v>55.104811417104699</v>
          </cell>
        </row>
        <row r="243">
          <cell r="A243" t="str">
            <v>T_TW-ICEGSL-S1</v>
          </cell>
          <cell r="B243" t="str">
            <v>VAR_fout</v>
          </cell>
          <cell r="C243" t="str">
            <v>TPTWL</v>
          </cell>
          <cell r="D243">
            <v>8.3773159640215672E-2</v>
          </cell>
          <cell r="E243">
            <v>0.95048418338119889</v>
          </cell>
          <cell r="F243">
            <v>0.96019558857371234</v>
          </cell>
          <cell r="G243">
            <v>1.2028342426360268</v>
          </cell>
          <cell r="H243">
            <v>1.7094601823406508</v>
          </cell>
          <cell r="I243">
            <v>1.8222995801203654</v>
          </cell>
          <cell r="J243">
            <v>1.8946983800431747</v>
          </cell>
          <cell r="K243">
            <v>1.8706996060572103</v>
          </cell>
          <cell r="L243">
            <v>1.8035100017980958</v>
          </cell>
          <cell r="M243">
            <v>1.7366912622474571</v>
          </cell>
          <cell r="N243">
            <v>1.7029998737490852</v>
          </cell>
          <cell r="O243">
            <v>1.6339386868718602</v>
          </cell>
        </row>
        <row r="244">
          <cell r="A244" t="str">
            <v>T_TW-ICEGSL-S1</v>
          </cell>
          <cell r="B244" t="str">
            <v>VAR_fin</v>
          </cell>
          <cell r="C244" t="str">
            <v>TGSL</v>
          </cell>
          <cell r="D244">
            <v>4.3908946108226932E-2</v>
          </cell>
          <cell r="E244">
            <v>0.49400130899397793</v>
          </cell>
          <cell r="F244">
            <v>0.49896774725898319</v>
          </cell>
          <cell r="G244">
            <v>0.61602811912051703</v>
          </cell>
          <cell r="H244">
            <v>0.84030338936781568</v>
          </cell>
          <cell r="I244">
            <v>0.88630136927623471</v>
          </cell>
          <cell r="J244">
            <v>0.90218394945207181</v>
          </cell>
          <cell r="K244">
            <v>0.86559816446469962</v>
          </cell>
          <cell r="L244">
            <v>0.82757274063946362</v>
          </cell>
          <cell r="M244">
            <v>0.79363355603475649</v>
          </cell>
          <cell r="N244">
            <v>0.7782372578884138</v>
          </cell>
          <cell r="O244">
            <v>0.74667766147838488</v>
          </cell>
        </row>
        <row r="245">
          <cell r="A245" t="str">
            <v>T_TW-ICEGSL-S1</v>
          </cell>
          <cell r="B245" t="str">
            <v>VAR_ncap</v>
          </cell>
          <cell r="C245" t="str">
            <v>-</v>
          </cell>
          <cell r="E245">
            <v>0.29418427366236399</v>
          </cell>
          <cell r="F245">
            <v>3.6451561011342699E-3</v>
          </cell>
          <cell r="G245">
            <v>0.161488482963703</v>
          </cell>
          <cell r="H245">
            <v>0.51649126690873404</v>
          </cell>
          <cell r="I245">
            <v>0.181931397013362</v>
          </cell>
          <cell r="J245">
            <v>0.33140047416015</v>
          </cell>
          <cell r="K245">
            <v>0.39164660036744903</v>
          </cell>
          <cell r="L245">
            <v>0.23565143292979701</v>
          </cell>
          <cell r="M245">
            <v>0.33081803723137398</v>
          </cell>
          <cell r="N245">
            <v>0.39486691261838502</v>
          </cell>
          <cell r="O245">
            <v>0.13556844888001399</v>
          </cell>
        </row>
        <row r="246">
          <cell r="A246" t="str">
            <v>T_TW-ICEGSL-S1</v>
          </cell>
          <cell r="B246" t="str">
            <v>VAR_cap</v>
          </cell>
          <cell r="C246" t="str">
            <v>-</v>
          </cell>
          <cell r="D246">
            <v>2.9121065718777938E-2</v>
          </cell>
          <cell r="E246">
            <v>0.32715631095870407</v>
          </cell>
          <cell r="F246">
            <v>0.33080048030645876</v>
          </cell>
          <cell r="G246">
            <v>0.43818635543381368</v>
          </cell>
          <cell r="H246">
            <v>0.67984662992741429</v>
          </cell>
          <cell r="I246">
            <v>0.73233398273405848</v>
          </cell>
          <cell r="J246">
            <v>0.78113726277444051</v>
          </cell>
          <cell r="K246">
            <v>0.78519295197380223</v>
          </cell>
          <cell r="L246">
            <v>0.77636460342903291</v>
          </cell>
          <cell r="M246">
            <v>0.7671247629541158</v>
          </cell>
          <cell r="N246">
            <v>0.76742289671484798</v>
          </cell>
          <cell r="O246">
            <v>0.75368596302595281</v>
          </cell>
        </row>
        <row r="247">
          <cell r="A247" t="str">
            <v>TPSHPDSLEXT</v>
          </cell>
          <cell r="B247" t="str">
            <v>VAR_fout</v>
          </cell>
          <cell r="C247" t="str">
            <v>TPSHP</v>
          </cell>
          <cell r="D247">
            <v>17.176521919007701</v>
          </cell>
          <cell r="E247">
            <v>17.1765559847879</v>
          </cell>
          <cell r="F247">
            <v>15.577852557216101</v>
          </cell>
          <cell r="G247">
            <v>14.245732201873</v>
          </cell>
          <cell r="H247">
            <v>13.712706631943799</v>
          </cell>
          <cell r="I247">
            <v>13.1797230136242</v>
          </cell>
          <cell r="J247">
            <v>12.602933734345299</v>
          </cell>
          <cell r="K247">
            <v>12.1137692094412</v>
          </cell>
          <cell r="L247">
            <v>12.1127161548273</v>
          </cell>
          <cell r="M247">
            <v>5.6149329962114001</v>
          </cell>
          <cell r="N247">
            <v>2.0191431911501301</v>
          </cell>
          <cell r="O247">
            <v>2.0190910946645602</v>
          </cell>
        </row>
        <row r="248">
          <cell r="A248" t="str">
            <v>TPSHPDSLEXT</v>
          </cell>
          <cell r="B248" t="str">
            <v>VAR_fout</v>
          </cell>
          <cell r="C248" t="str">
            <v>CO2_T</v>
          </cell>
          <cell r="D248">
            <v>1273.9831592043399</v>
          </cell>
          <cell r="E248">
            <v>1273.9856858643</v>
          </cell>
          <cell r="F248">
            <v>1155.4098034538499</v>
          </cell>
          <cell r="G248">
            <v>1056.6063957126</v>
          </cell>
          <cell r="H248">
            <v>1017.0718727913001</v>
          </cell>
          <cell r="I248">
            <v>977.54046142218601</v>
          </cell>
          <cell r="J248">
            <v>934.75998283194701</v>
          </cell>
          <cell r="K248">
            <v>898.47863496964305</v>
          </cell>
          <cell r="L248">
            <v>898.40052987652598</v>
          </cell>
          <cell r="M248">
            <v>416.45975308413</v>
          </cell>
          <cell r="N248">
            <v>149.75991261075899</v>
          </cell>
          <cell r="O248">
            <v>149.75604861282099</v>
          </cell>
        </row>
        <row r="249">
          <cell r="A249" t="str">
            <v>TPSHPDSLEXT</v>
          </cell>
          <cell r="B249" t="str">
            <v>VAR_fin</v>
          </cell>
          <cell r="C249" t="str">
            <v>TDSL</v>
          </cell>
          <cell r="D249">
            <v>17.38039780633471</v>
          </cell>
          <cell r="E249">
            <v>17.380432276456997</v>
          </cell>
          <cell r="F249">
            <v>15.762753116696583</v>
          </cell>
          <cell r="G249">
            <v>14.414821223909964</v>
          </cell>
          <cell r="H249">
            <v>13.87546893303279</v>
          </cell>
          <cell r="I249">
            <v>13.336159091707886</v>
          </cell>
          <cell r="J249">
            <v>12.752523640272168</v>
          </cell>
          <cell r="K249">
            <v>12.257553000950118</v>
          </cell>
          <cell r="L249">
            <v>12.256487447155822</v>
          </cell>
          <cell r="M249">
            <v>5.6815791689512976</v>
          </cell>
          <cell r="N249">
            <v>2.0431093125615059</v>
          </cell>
          <cell r="O249">
            <v>2.0430565977192585</v>
          </cell>
        </row>
        <row r="250">
          <cell r="A250" t="str">
            <v>TPSHPDSLEXT</v>
          </cell>
          <cell r="B250" t="str">
            <v>VAR_ncap</v>
          </cell>
          <cell r="C250" t="str">
            <v>-</v>
          </cell>
          <cell r="D250">
            <v>4.9264850611358803E-6</v>
          </cell>
          <cell r="E250">
            <v>3.3867721930911E-5</v>
          </cell>
          <cell r="F250">
            <v>9.6224674676819196E-6</v>
          </cell>
          <cell r="G250">
            <v>1.6180921078519599E-5</v>
          </cell>
          <cell r="H250">
            <v>3.9966614023419603E-5</v>
          </cell>
          <cell r="I250">
            <v>7.4906901696746102</v>
          </cell>
          <cell r="J250">
            <v>5.1122054461136397</v>
          </cell>
          <cell r="K250">
            <v>2.82838216626654E-5</v>
          </cell>
          <cell r="L250">
            <v>0.50244411109514098</v>
          </cell>
          <cell r="M250">
            <v>3.3788893155755701E-4</v>
          </cell>
          <cell r="N250">
            <v>1.5163741017914201</v>
          </cell>
          <cell r="O250">
            <v>6.2125043575757795E-5</v>
          </cell>
        </row>
        <row r="251">
          <cell r="A251" t="str">
            <v>TPSHPDSLEXT</v>
          </cell>
          <cell r="B251" t="str">
            <v>VAR_cap</v>
          </cell>
          <cell r="C251" t="str">
            <v>-</v>
          </cell>
          <cell r="D251">
            <v>17.176526845492763</v>
          </cell>
          <cell r="E251">
            <v>17.176554717701137</v>
          </cell>
          <cell r="F251">
            <v>15.577840730677211</v>
          </cell>
          <cell r="G251">
            <v>14.245711981797561</v>
          </cell>
          <cell r="H251">
            <v>13.712703964260642</v>
          </cell>
          <cell r="I251">
            <v>13.179714246973511</v>
          </cell>
          <cell r="J251">
            <v>12.602923018028893</v>
          </cell>
          <cell r="K251">
            <v>12.602787770354686</v>
          </cell>
          <cell r="L251">
            <v>12.112718110718365</v>
          </cell>
          <cell r="M251">
            <v>5.6149342173377494</v>
          </cell>
          <cell r="N251">
            <v>2.0191391675681194</v>
          </cell>
          <cell r="O251">
            <v>2.0191026244409489</v>
          </cell>
        </row>
        <row r="252">
          <cell r="A252" t="str">
            <v>T-Bat-Car-STG_S3</v>
          </cell>
          <cell r="B252" t="str">
            <v>VAR_fout</v>
          </cell>
          <cell r="C252" t="str">
            <v>T-ELC-car-BatSTGAUXout_S3</v>
          </cell>
          <cell r="D252">
            <v>4.5633331195048581E-2</v>
          </cell>
          <cell r="E252">
            <v>9.6860119766357347E-2</v>
          </cell>
          <cell r="F252">
            <v>0.12063952032933585</v>
          </cell>
          <cell r="G252">
            <v>2.1261241039020611</v>
          </cell>
          <cell r="H252">
            <v>5.4754919143703606</v>
          </cell>
          <cell r="I252">
            <v>7.4961005764159587</v>
          </cell>
          <cell r="J252">
            <v>7.5099074530947787</v>
          </cell>
          <cell r="K252">
            <v>6.9498757383394976</v>
          </cell>
          <cell r="L252">
            <v>7.7111562998091285</v>
          </cell>
          <cell r="M252">
            <v>7.9434763451351067</v>
          </cell>
          <cell r="N252">
            <v>8.4505704109063817</v>
          </cell>
          <cell r="O252">
            <v>8.6543456199805888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T-ELC-car-BatSTGOut_S3</v>
          </cell>
          <cell r="D253">
            <v>4.5633331195048567E-2</v>
          </cell>
          <cell r="E253">
            <v>9.6860119766357333E-2</v>
          </cell>
          <cell r="F253">
            <v>0.12063952032933582</v>
          </cell>
          <cell r="G253">
            <v>2.1261241039020606</v>
          </cell>
          <cell r="H253">
            <v>5.4754919143703589</v>
          </cell>
          <cell r="I253">
            <v>7.4961005764159578</v>
          </cell>
          <cell r="J253">
            <v>7.509907453094776</v>
          </cell>
          <cell r="K253">
            <v>6.9498757383394958</v>
          </cell>
          <cell r="L253">
            <v>7.7111562998091276</v>
          </cell>
          <cell r="M253">
            <v>7.9434763451351067</v>
          </cell>
          <cell r="N253">
            <v>8.4505704109063817</v>
          </cell>
          <cell r="O253">
            <v>8.6543456199805853</v>
          </cell>
        </row>
        <row r="254">
          <cell r="A254" t="str">
            <v>T-Bat-Car-STG_S3</v>
          </cell>
          <cell r="B254" t="str">
            <v>VAR_fin</v>
          </cell>
          <cell r="C254" t="str">
            <v>T-ELC-car-BatSTGAUXin_S3</v>
          </cell>
          <cell r="D254">
            <v>4.5640676035875134E-2</v>
          </cell>
          <cell r="E254">
            <v>9.6887493238026839E-2</v>
          </cell>
          <cell r="F254">
            <v>0.1207035948896904</v>
          </cell>
          <cell r="G254">
            <v>2.1263706899018642</v>
          </cell>
          <cell r="H254">
            <v>5.4760866582775849</v>
          </cell>
          <cell r="I254">
            <v>7.4968903185624916</v>
          </cell>
          <cell r="J254">
            <v>7.5107280964284442</v>
          </cell>
          <cell r="K254">
            <v>6.9506343247276501</v>
          </cell>
          <cell r="L254">
            <v>7.7119766914640184</v>
          </cell>
          <cell r="M254">
            <v>7.9443464700108066</v>
          </cell>
          <cell r="N254">
            <v>8.4514551874735595</v>
          </cell>
          <cell r="O254">
            <v>8.6552885220683393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T-ELC-car-BatSTGin_S3</v>
          </cell>
          <cell r="D255">
            <v>4.5640676035875134E-2</v>
          </cell>
          <cell r="E255">
            <v>9.6887493238026839E-2</v>
          </cell>
          <cell r="F255">
            <v>0.1207035948896904</v>
          </cell>
          <cell r="G255">
            <v>2.1263706899018642</v>
          </cell>
          <cell r="H255">
            <v>5.4760866582775849</v>
          </cell>
          <cell r="I255">
            <v>7.4968903185624916</v>
          </cell>
          <cell r="J255">
            <v>7.5107280964284442</v>
          </cell>
          <cell r="K255">
            <v>6.9506343247276501</v>
          </cell>
          <cell r="L255">
            <v>7.7119766914640184</v>
          </cell>
          <cell r="M255">
            <v>7.9443464700108066</v>
          </cell>
          <cell r="N255">
            <v>8.4514551874735595</v>
          </cell>
          <cell r="O255">
            <v>8.6552885220683393</v>
          </cell>
        </row>
        <row r="256">
          <cell r="A256" t="str">
            <v>T-Bat-Car-STG_S3</v>
          </cell>
          <cell r="B256" t="str">
            <v>VAR_ncap</v>
          </cell>
          <cell r="C256" t="str">
            <v>-</v>
          </cell>
          <cell r="D256">
            <v>1.5055082793380799E-2</v>
          </cell>
          <cell r="E256">
            <v>0.44865083984922499</v>
          </cell>
          <cell r="F256">
            <v>0.41850367025528101</v>
          </cell>
          <cell r="G256">
            <v>28.344458818369802</v>
          </cell>
          <cell r="H256">
            <v>57.7890218662967</v>
          </cell>
          <cell r="I256">
            <v>48.193831139280697</v>
          </cell>
          <cell r="J256">
            <v>39.251268643771702</v>
          </cell>
          <cell r="K256">
            <v>45.4806665558757</v>
          </cell>
          <cell r="L256">
            <v>59.661459156183703</v>
          </cell>
          <cell r="M256">
            <v>58.978926536234397</v>
          </cell>
          <cell r="N256">
            <v>92.115652807588802</v>
          </cell>
          <cell r="O256">
            <v>58.095910107616099</v>
          </cell>
        </row>
        <row r="257">
          <cell r="A257" t="str">
            <v>T-Bat-Car-STG_S3</v>
          </cell>
          <cell r="B257" t="str">
            <v>VAR_cap</v>
          </cell>
          <cell r="C257" t="str">
            <v>-</v>
          </cell>
          <cell r="D257">
            <v>1.5055082793380799E-2</v>
          </cell>
          <cell r="E257">
            <v>0.45729453218624727</v>
          </cell>
          <cell r="F257">
            <v>0.84367321483309921</v>
          </cell>
          <cell r="G257">
            <v>27.582476179491486</v>
          </cell>
          <cell r="H257">
            <v>78.808019570392645</v>
          </cell>
          <cell r="I257">
            <v>108.8282851810215</v>
          </cell>
          <cell r="J257">
            <v>111.42120591805988</v>
          </cell>
          <cell r="K257">
            <v>105.98339218514262</v>
          </cell>
          <cell r="L257">
            <v>123.44880858070057</v>
          </cell>
          <cell r="M257">
            <v>144.53106943327285</v>
          </cell>
          <cell r="N257">
            <v>191.73448530285026</v>
          </cell>
          <cell r="O257">
            <v>209.19016635120948</v>
          </cell>
        </row>
        <row r="258">
          <cell r="A258" t="str">
            <v>T_TW-ICEGSL-S2</v>
          </cell>
          <cell r="B258" t="str">
            <v>VAR_fout</v>
          </cell>
          <cell r="C258" t="str">
            <v>CO2_T</v>
          </cell>
          <cell r="D258">
            <v>8.1650359410635005</v>
          </cell>
          <cell r="E258">
            <v>12.040483399669816</v>
          </cell>
          <cell r="F258">
            <v>11.211746679164779</v>
          </cell>
          <cell r="G258">
            <v>7.6691774927079956</v>
          </cell>
          <cell r="H258">
            <v>0.85430206562680089</v>
          </cell>
          <cell r="I258">
            <v>0.1228040741508849</v>
          </cell>
          <cell r="J258">
            <v>0.14704550376771519</v>
          </cell>
          <cell r="K258">
            <v>0.1721039220652352</v>
          </cell>
          <cell r="L258">
            <v>0.1711760032036741</v>
          </cell>
          <cell r="M258">
            <v>0.21410061204125364</v>
          </cell>
          <cell r="N258">
            <v>0.20214133026053721</v>
          </cell>
          <cell r="O258">
            <v>0.29042520512951259</v>
          </cell>
        </row>
        <row r="259">
          <cell r="A259" t="str">
            <v>T_TW-ICEGSL-S2</v>
          </cell>
          <cell r="B259" t="str">
            <v>VAR_fout</v>
          </cell>
          <cell r="C259" t="str">
            <v>TPTWL</v>
          </cell>
          <cell r="D259">
            <v>0.12200676700455731</v>
          </cell>
          <cell r="E259">
            <v>0.18016917813614541</v>
          </cell>
          <cell r="F259">
            <v>0.1677827192874794</v>
          </cell>
          <cell r="G259">
            <v>0.1148183011674458</v>
          </cell>
          <cell r="H259">
            <v>1.2901986649824861E-2</v>
          </cell>
          <cell r="I259">
            <v>1.970488537286656E-3</v>
          </cell>
          <cell r="J259">
            <v>2.4063690816467451E-3</v>
          </cell>
          <cell r="K259">
            <v>2.8761222358566615E-3</v>
          </cell>
          <cell r="L259">
            <v>2.9022001194273315E-3</v>
          </cell>
          <cell r="M259">
            <v>3.6483496056440032E-3</v>
          </cell>
          <cell r="N259">
            <v>3.4445592448763556E-3</v>
          </cell>
          <cell r="O259">
            <v>4.9489474714774374E-3</v>
          </cell>
        </row>
        <row r="260">
          <cell r="A260" t="str">
            <v>T_TW-ICEGSL-S2</v>
          </cell>
          <cell r="B260" t="str">
            <v>VAR_fin</v>
          </cell>
          <cell r="C260" t="str">
            <v>TGSL</v>
          </cell>
          <cell r="D260">
            <v>0.1106373433748442</v>
          </cell>
          <cell r="E260">
            <v>0.16315018156734151</v>
          </cell>
          <cell r="F260">
            <v>0.15192068670955025</v>
          </cell>
          <cell r="G260">
            <v>0.10391839421013577</v>
          </cell>
          <cell r="H260">
            <v>1.1575908748330609E-2</v>
          </cell>
          <cell r="I260">
            <v>1.6640118448629393E-3</v>
          </cell>
          <cell r="J260">
            <v>1.9924865009175478E-3</v>
          </cell>
          <cell r="K260">
            <v>2.3320314642985805E-3</v>
          </cell>
          <cell r="L260">
            <v>2.3194580379901639E-3</v>
          </cell>
          <cell r="M260">
            <v>2.9010923040820248E-3</v>
          </cell>
          <cell r="N260">
            <v>2.7390424154544353E-3</v>
          </cell>
          <cell r="O260">
            <v>3.9353008825137124E-3</v>
          </cell>
        </row>
        <row r="261">
          <cell r="A261" t="str">
            <v>T_TW-ICEGSL-S2</v>
          </cell>
          <cell r="B261" t="str">
            <v>VAR_ncap</v>
          </cell>
          <cell r="C261" t="str">
            <v>-</v>
          </cell>
          <cell r="E261">
            <v>1.9914548512889199E-4</v>
          </cell>
          <cell r="F261">
            <v>1.9983301902396199E-4</v>
          </cell>
          <cell r="G261">
            <v>2.4319212010648E-4</v>
          </cell>
          <cell r="H261">
            <v>3.0548068684996802E-4</v>
          </cell>
          <cell r="I261">
            <v>3.2867297237884201E-4</v>
          </cell>
          <cell r="J261">
            <v>3.7594985827959398E-4</v>
          </cell>
          <cell r="K261">
            <v>4.3493421854246098E-4</v>
          </cell>
          <cell r="L261">
            <v>4.6096314748196002E-4</v>
          </cell>
          <cell r="M261">
            <v>5.6909458650190696E-4</v>
          </cell>
          <cell r="N261">
            <v>5.8800986684973903E-4</v>
          </cell>
          <cell r="O261">
            <v>8.4551166533462102E-4</v>
          </cell>
        </row>
        <row r="262">
          <cell r="A262" t="str">
            <v>T_TW-ICEGSL-S2</v>
          </cell>
          <cell r="B262" t="str">
            <v>VAR_cap</v>
          </cell>
          <cell r="C262" t="str">
            <v>-</v>
          </cell>
          <cell r="D262">
            <v>4.271968886746056E-2</v>
          </cell>
          <cell r="E262">
            <v>6.2087011782600759E-2</v>
          </cell>
          <cell r="F262">
            <v>6.2286691693604214E-2</v>
          </cell>
          <cell r="G262">
            <v>5.4234730029123879E-2</v>
          </cell>
          <cell r="H262">
            <v>5.7703167228804857E-3</v>
          </cell>
          <cell r="I262">
            <v>7.8323056665754174E-4</v>
          </cell>
          <cell r="J262">
            <v>9.6176396385550553E-4</v>
          </cell>
          <cell r="K262">
            <v>1.1388371046557573E-3</v>
          </cell>
          <cell r="L262">
            <v>1.1704302313601501E-3</v>
          </cell>
          <cell r="M262">
            <v>1.4632904237855487E-3</v>
          </cell>
          <cell r="N262">
            <v>1.3955104195523115E-3</v>
          </cell>
          <cell r="O262">
            <v>2.0008685752441933E-3</v>
          </cell>
        </row>
        <row r="263">
          <cell r="A263" t="str">
            <v>T-Bat-Car-STG_S4</v>
          </cell>
          <cell r="B263" t="str">
            <v>VAR_fout</v>
          </cell>
          <cell r="C263" t="str">
            <v>T-ELC-car-BatSTGAUXout_S4</v>
          </cell>
          <cell r="D263">
            <v>0.14925439747503336</v>
          </cell>
          <cell r="E263">
            <v>0.94915890502321432</v>
          </cell>
          <cell r="F263">
            <v>1.6219471447199798</v>
          </cell>
          <cell r="G263">
            <v>3.2269041806974452</v>
          </cell>
          <cell r="H263">
            <v>3.3608530026534758</v>
          </cell>
          <cell r="I263">
            <v>2.131786623850191</v>
          </cell>
          <cell r="J263">
            <v>1.9857229289337042</v>
          </cell>
          <cell r="K263">
            <v>2.0421803458881569</v>
          </cell>
          <cell r="L263">
            <v>2.2361558236273265</v>
          </cell>
          <cell r="M263">
            <v>2.402225699539982</v>
          </cell>
          <cell r="N263">
            <v>2.4226940758214752</v>
          </cell>
          <cell r="O263">
            <v>2.6592472425857054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T-ELC-car-BatSTGOut_S4</v>
          </cell>
          <cell r="D264">
            <v>0.14925439747503336</v>
          </cell>
          <cell r="E264">
            <v>0.94915890502321432</v>
          </cell>
          <cell r="F264">
            <v>1.6219471447199798</v>
          </cell>
          <cell r="G264">
            <v>3.2269041806974448</v>
          </cell>
          <cell r="H264">
            <v>3.3608530026534758</v>
          </cell>
          <cell r="I264">
            <v>2.131786623850191</v>
          </cell>
          <cell r="J264">
            <v>1.9857229289337033</v>
          </cell>
          <cell r="K264">
            <v>2.0421803458881569</v>
          </cell>
          <cell r="L264">
            <v>2.2361558236273265</v>
          </cell>
          <cell r="M264">
            <v>2.402225699539982</v>
          </cell>
          <cell r="N264">
            <v>2.4226940758214752</v>
          </cell>
          <cell r="O264">
            <v>2.6592472425857054</v>
          </cell>
        </row>
        <row r="265">
          <cell r="A265" t="str">
            <v>T-Bat-Car-STG_S4</v>
          </cell>
          <cell r="B265" t="str">
            <v>VAR_fin</v>
          </cell>
          <cell r="C265" t="str">
            <v>T-ELC-car-BatSTGAUXin_S4</v>
          </cell>
          <cell r="D265">
            <v>0.14927183976111835</v>
          </cell>
          <cell r="E265">
            <v>0.94927137276965601</v>
          </cell>
          <cell r="F265">
            <v>1.6221614577109156</v>
          </cell>
          <cell r="G265">
            <v>3.2272609792311977</v>
          </cell>
          <cell r="H265">
            <v>3.3612433237635333</v>
          </cell>
          <cell r="I265">
            <v>2.1320405912982614</v>
          </cell>
          <cell r="J265">
            <v>1.9859910368263713</v>
          </cell>
          <cell r="K265">
            <v>2.0424481136438848</v>
          </cell>
          <cell r="L265">
            <v>2.2364235645652042</v>
          </cell>
          <cell r="M265">
            <v>2.4025417365454951</v>
          </cell>
          <cell r="N265">
            <v>2.4229763133410294</v>
          </cell>
          <cell r="O265">
            <v>2.6595906984226332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T-ELC-car-BatSTGin_S4</v>
          </cell>
          <cell r="D266">
            <v>0.14927183976111835</v>
          </cell>
          <cell r="E266">
            <v>0.94927137276965601</v>
          </cell>
          <cell r="F266">
            <v>1.6221614577109156</v>
          </cell>
          <cell r="G266">
            <v>3.2272609792311977</v>
          </cell>
          <cell r="H266">
            <v>3.3612433237635333</v>
          </cell>
          <cell r="I266">
            <v>2.1320405912982614</v>
          </cell>
          <cell r="J266">
            <v>1.9859910368263713</v>
          </cell>
          <cell r="K266">
            <v>2.0424481136438848</v>
          </cell>
          <cell r="L266">
            <v>2.2364235645652042</v>
          </cell>
          <cell r="M266">
            <v>2.4025417365454951</v>
          </cell>
          <cell r="N266">
            <v>2.4229763133410294</v>
          </cell>
          <cell r="O266">
            <v>2.6595906984226332</v>
          </cell>
        </row>
        <row r="267">
          <cell r="A267" t="str">
            <v>T-Bat-Car-STG_S4</v>
          </cell>
          <cell r="B267" t="str">
            <v>VAR_ncap</v>
          </cell>
          <cell r="C267" t="str">
            <v>-</v>
          </cell>
          <cell r="D267">
            <v>2.58855636291083E-2</v>
          </cell>
          <cell r="E267">
            <v>11.1248650798955</v>
          </cell>
          <cell r="F267">
            <v>11.7641709017566</v>
          </cell>
          <cell r="G267">
            <v>26.2624774005399</v>
          </cell>
          <cell r="H267">
            <v>19.8446165888199</v>
          </cell>
          <cell r="I267">
            <v>1.07087748874841</v>
          </cell>
          <cell r="J267">
            <v>19.374070342891901</v>
          </cell>
          <cell r="K267">
            <v>15.484187061613699</v>
          </cell>
          <cell r="L267">
            <v>23.800160880070699</v>
          </cell>
          <cell r="M267">
            <v>15.886290674393299</v>
          </cell>
          <cell r="N267">
            <v>3.3763970655928199</v>
          </cell>
          <cell r="O267">
            <v>35.794410710427996</v>
          </cell>
        </row>
        <row r="268">
          <cell r="A268" t="str">
            <v>T-Bat-Car-STG_S4</v>
          </cell>
          <cell r="B268" t="str">
            <v>VAR_cap</v>
          </cell>
          <cell r="C268" t="str">
            <v>-</v>
          </cell>
          <cell r="D268">
            <v>2.58855636291083E-2</v>
          </cell>
          <cell r="E268">
            <v>11.001890167190471</v>
          </cell>
          <cell r="F268">
            <v>21.971868525592356</v>
          </cell>
          <cell r="G268">
            <v>43.406408553844344</v>
          </cell>
          <cell r="H268">
            <v>49.794681831961562</v>
          </cell>
          <cell r="I268">
            <v>31.314296294154737</v>
          </cell>
          <cell r="J268">
            <v>31.680047367629587</v>
          </cell>
          <cell r="K268">
            <v>32.101482880396425</v>
          </cell>
          <cell r="L268">
            <v>47.649777269805206</v>
          </cell>
          <cell r="M268">
            <v>49.181033293682688</v>
          </cell>
          <cell r="N268">
            <v>36.693358826170048</v>
          </cell>
          <cell r="O268">
            <v>55.056845363866053</v>
          </cell>
        </row>
        <row r="269">
          <cell r="A269" t="str">
            <v>T_TW-ICEGSL-S3</v>
          </cell>
          <cell r="B269" t="str">
            <v>VAR_fout</v>
          </cell>
          <cell r="C269" t="str">
            <v>CO2_T</v>
          </cell>
          <cell r="D269">
            <v>12.72178287080855</v>
          </cell>
          <cell r="E269">
            <v>14.587581459535432</v>
          </cell>
          <cell r="F269">
            <v>14.832312819402256</v>
          </cell>
          <cell r="G269">
            <v>14.67367376017183</v>
          </cell>
          <cell r="H269">
            <v>14.139179327918187</v>
          </cell>
          <cell r="I269">
            <v>4.1893635706462264</v>
          </cell>
          <cell r="J269">
            <v>0.13739225919887055</v>
          </cell>
          <cell r="K269">
            <v>0.16010603154492159</v>
          </cell>
          <cell r="L269">
            <v>0.17136697248479529</v>
          </cell>
          <cell r="M269">
            <v>0.18867561160375171</v>
          </cell>
          <cell r="N269">
            <v>0.20801158970354691</v>
          </cell>
          <cell r="O269">
            <v>0.2521011054557129</v>
          </cell>
        </row>
        <row r="270">
          <cell r="A270" t="str">
            <v>T_TW-ICEGSL-S3</v>
          </cell>
          <cell r="B270" t="str">
            <v>VAR_fout</v>
          </cell>
          <cell r="C270" t="str">
            <v>TPTWL</v>
          </cell>
          <cell r="D270">
            <v>0.12573999546369938</v>
          </cell>
          <cell r="E270">
            <v>0.14432998586117676</v>
          </cell>
          <cell r="F270">
            <v>0.14675754104836644</v>
          </cell>
          <cell r="G270">
            <v>0.14519952069417988</v>
          </cell>
          <cell r="H270">
            <v>0.13994507377935442</v>
          </cell>
          <cell r="I270">
            <v>4.1576770329310571E-2</v>
          </cell>
          <cell r="J270">
            <v>1.4702042173805087E-3</v>
          </cell>
          <cell r="K270">
            <v>1.7491267164315004E-3</v>
          </cell>
          <cell r="L270">
            <v>1.8985412404440129E-3</v>
          </cell>
          <cell r="M270">
            <v>2.1163574431168702E-3</v>
          </cell>
          <cell r="N270">
            <v>2.3432246598218322E-3</v>
          </cell>
          <cell r="O270">
            <v>2.8398875654672123E-3</v>
          </cell>
        </row>
        <row r="271">
          <cell r="A271" t="str">
            <v>T_TW-ICEGSL-S3</v>
          </cell>
          <cell r="B271" t="str">
            <v>VAR_fin</v>
          </cell>
          <cell r="C271" t="str">
            <v>TGSL</v>
          </cell>
          <cell r="D271">
            <v>0.17238188171827282</v>
          </cell>
          <cell r="E271">
            <v>0.19766370541375894</v>
          </cell>
          <cell r="F271">
            <v>0.200979848501386</v>
          </cell>
          <cell r="G271">
            <v>0.19883026775300597</v>
          </cell>
          <cell r="H271">
            <v>0.19158779577124932</v>
          </cell>
          <cell r="I271">
            <v>5.6766444046696798E-2</v>
          </cell>
          <cell r="J271">
            <v>1.8616837289819861E-3</v>
          </cell>
          <cell r="K271">
            <v>2.1694584220179093E-3</v>
          </cell>
          <cell r="L271">
            <v>2.3220456976259535E-3</v>
          </cell>
          <cell r="M271">
            <v>2.5565801030318662E-3</v>
          </cell>
          <cell r="N271">
            <v>2.81858522633532E-3</v>
          </cell>
          <cell r="O271">
            <v>3.4160041389663005E-3</v>
          </cell>
        </row>
        <row r="272">
          <cell r="A272" t="str">
            <v>T_TW-ICEGSL-S3</v>
          </cell>
          <cell r="B272" t="str">
            <v>VAR_ncap</v>
          </cell>
          <cell r="C272" t="str">
            <v>-</v>
          </cell>
          <cell r="E272">
            <v>9.3306865603491693E-5</v>
          </cell>
          <cell r="F272">
            <v>1.1992193718359199E-4</v>
          </cell>
          <cell r="G272">
            <v>1.10636294057236E-4</v>
          </cell>
          <cell r="H272">
            <v>1.7111222583721301E-4</v>
          </cell>
          <cell r="I272">
            <v>1.4887785233555899E-4</v>
          </cell>
          <cell r="J272">
            <v>1.6906577765325801E-4</v>
          </cell>
          <cell r="K272">
            <v>2.0172757641926601E-4</v>
          </cell>
          <cell r="L272">
            <v>2.1003628479234599E-4</v>
          </cell>
          <cell r="M272">
            <v>2.6368400446015699E-4</v>
          </cell>
          <cell r="N272">
            <v>2.7067094927956401E-4</v>
          </cell>
          <cell r="O272">
            <v>3.97850606280248E-4</v>
          </cell>
        </row>
        <row r="273">
          <cell r="A273" t="str">
            <v>T_TW-ICEGSL-S3</v>
          </cell>
          <cell r="B273" t="str">
            <v>VAR_cap</v>
          </cell>
          <cell r="C273" t="str">
            <v>-</v>
          </cell>
          <cell r="D273">
            <v>5.3234010662456775E-2</v>
          </cell>
          <cell r="E273">
            <v>6.915095128650843E-2</v>
          </cell>
          <cell r="F273">
            <v>6.9272037627820429E-2</v>
          </cell>
          <cell r="G273">
            <v>6.9384027479873323E-2</v>
          </cell>
          <cell r="H273">
            <v>6.6426004989075291E-2</v>
          </cell>
          <cell r="I273">
            <v>1.9500095216329678E-2</v>
          </cell>
          <cell r="J273">
            <v>5.8527615958036121E-4</v>
          </cell>
          <cell r="K273">
            <v>6.9015102095931573E-4</v>
          </cell>
          <cell r="L273">
            <v>7.6119287485916531E-4</v>
          </cell>
          <cell r="M273">
            <v>8.4348222312830945E-4</v>
          </cell>
          <cell r="N273">
            <v>9.4536985074824902E-4</v>
          </cell>
          <cell r="O273">
            <v>1.1412407820114393E-3</v>
          </cell>
        </row>
        <row r="274">
          <cell r="A274" t="str">
            <v>T_C-ICEGSLEXT</v>
          </cell>
          <cell r="B274" t="str">
            <v>VAR_fout</v>
          </cell>
          <cell r="C274" t="str">
            <v>CO2_T</v>
          </cell>
          <cell r="D274">
            <v>4722.2890371152098</v>
          </cell>
          <cell r="E274">
            <v>4018.6743776307799</v>
          </cell>
          <cell r="F274">
            <v>3465.55830518124</v>
          </cell>
          <cell r="G274">
            <v>953.21407414402097</v>
          </cell>
        </row>
        <row r="275">
          <cell r="A275" t="str">
            <v>T_C-ICEGSLEXT</v>
          </cell>
          <cell r="B275" t="str">
            <v>VAR_fout</v>
          </cell>
          <cell r="C275" t="str">
            <v>TPCAR</v>
          </cell>
          <cell r="D275">
            <v>18.302991176409535</v>
          </cell>
          <cell r="E275">
            <v>15.930316555803874</v>
          </cell>
          <cell r="F275">
            <v>14.196216614401065</v>
          </cell>
          <cell r="G275">
            <v>4.1149028110539758</v>
          </cell>
        </row>
        <row r="276">
          <cell r="A276" t="str">
            <v>T_C-ICEGSLEXT</v>
          </cell>
          <cell r="B276" t="str">
            <v>VAR_fin</v>
          </cell>
          <cell r="C276" t="str">
            <v>TGSL</v>
          </cell>
          <cell r="D276">
            <v>63.987656329474426</v>
          </cell>
          <cell r="E276">
            <v>54.453582352720595</v>
          </cell>
          <cell r="F276">
            <v>46.958784623052011</v>
          </cell>
          <cell r="G276">
            <v>12.916179866450143</v>
          </cell>
        </row>
        <row r="277">
          <cell r="A277" t="str">
            <v>T_C-ICEGSLEXT</v>
          </cell>
          <cell r="B277" t="str">
            <v>VAR_cap</v>
          </cell>
          <cell r="C277" t="str">
            <v>-</v>
          </cell>
          <cell r="D277">
            <v>2.4921160879765858</v>
          </cell>
          <cell r="E277">
            <v>2.1589821376782954</v>
          </cell>
          <cell r="F277">
            <v>1.6628828458709102</v>
          </cell>
          <cell r="G277">
            <v>0.83143692177450434</v>
          </cell>
        </row>
        <row r="278">
          <cell r="A278" t="str">
            <v>T_TW-ICEGSL-S4</v>
          </cell>
          <cell r="B278" t="str">
            <v>VAR_fout</v>
          </cell>
          <cell r="C278" t="str">
            <v>CO2_T</v>
          </cell>
          <cell r="D278">
            <v>8.2456520305726286</v>
          </cell>
          <cell r="E278">
            <v>9.3295878080130201</v>
          </cell>
          <cell r="F278">
            <v>9.5225223330233799</v>
          </cell>
          <cell r="G278">
            <v>9.3987116603908945</v>
          </cell>
          <cell r="H278">
            <v>9.4900650579567749</v>
          </cell>
          <cell r="I278">
            <v>9.1370260481161125</v>
          </cell>
          <cell r="J278">
            <v>2.1219969071148919</v>
          </cell>
          <cell r="K278">
            <v>0.1081009773064254</v>
          </cell>
          <cell r="L278">
            <v>0.1167845179695812</v>
          </cell>
          <cell r="M278">
            <v>0.13174432778890988</v>
          </cell>
          <cell r="N278">
            <v>0.14055619225118759</v>
          </cell>
          <cell r="O278">
            <v>0.1727070223384469</v>
          </cell>
        </row>
        <row r="279">
          <cell r="A279" t="str">
            <v>T_TW-ICEGSL-S4</v>
          </cell>
          <cell r="B279" t="str">
            <v>VAR_fout</v>
          </cell>
          <cell r="C279" t="str">
            <v>TPTWL</v>
          </cell>
          <cell r="D279">
            <v>7.5507118880619284E-2</v>
          </cell>
          <cell r="E279">
            <v>8.5511200742879573E-2</v>
          </cell>
          <cell r="F279">
            <v>8.7282584684052492E-2</v>
          </cell>
          <cell r="G279">
            <v>8.6154367434505247E-2</v>
          </cell>
          <cell r="H279">
            <v>8.7003920127175505E-2</v>
          </cell>
          <cell r="I279">
            <v>8.3788561437283873E-2</v>
          </cell>
          <cell r="J279">
            <v>1.9537765239227765E-2</v>
          </cell>
          <cell r="K279">
            <v>1.0891710629424719E-3</v>
          </cell>
          <cell r="L279">
            <v>1.1949797956978801E-3</v>
          </cell>
          <cell r="M279">
            <v>1.3642338011844452E-3</v>
          </cell>
          <cell r="N279">
            <v>1.4664372696787248E-3</v>
          </cell>
          <cell r="O279">
            <v>1.8071795049078262E-3</v>
          </cell>
        </row>
        <row r="280">
          <cell r="A280" t="str">
            <v>T_TW-ICEGSL-S4</v>
          </cell>
          <cell r="B280" t="str">
            <v>VAR_fin</v>
          </cell>
          <cell r="C280" t="str">
            <v>TGSL</v>
          </cell>
          <cell r="D280">
            <v>0.11172970231128222</v>
          </cell>
          <cell r="E280">
            <v>0.1264171789703662</v>
          </cell>
          <cell r="F280">
            <v>0.1290314679271462</v>
          </cell>
          <cell r="G280">
            <v>0.12735381653646202</v>
          </cell>
          <cell r="H280">
            <v>0.12859166745198866</v>
          </cell>
          <cell r="I280">
            <v>0.12380794103138368</v>
          </cell>
          <cell r="J280">
            <v>2.8753345624863074E-2</v>
          </cell>
          <cell r="K280">
            <v>1.4647828903309663E-3</v>
          </cell>
          <cell r="L280">
            <v>1.5824460429482523E-3</v>
          </cell>
          <cell r="M280">
            <v>1.7851534930746601E-3</v>
          </cell>
          <cell r="N280">
            <v>1.9045554505580965E-3</v>
          </cell>
          <cell r="O280">
            <v>2.340203554721503E-3</v>
          </cell>
        </row>
        <row r="281">
          <cell r="A281" t="str">
            <v>T_TW-ICEGSL-S4</v>
          </cell>
          <cell r="B281" t="str">
            <v>VAR_ncap</v>
          </cell>
          <cell r="C281" t="str">
            <v>-</v>
          </cell>
          <cell r="E281">
            <v>5.3664648354079002E-5</v>
          </cell>
          <cell r="F281">
            <v>5.4386941642771499E-5</v>
          </cell>
          <cell r="G281">
            <v>6.0938280905178897E-5</v>
          </cell>
          <cell r="H281">
            <v>7.4303336665381306E-5</v>
          </cell>
          <cell r="I281">
            <v>8.1076028831428396E-5</v>
          </cell>
          <cell r="J281">
            <v>9.3123868565308797E-5</v>
          </cell>
          <cell r="K281">
            <v>1.1546916635214501E-4</v>
          </cell>
          <cell r="L281">
            <v>1.0931887206264399E-4</v>
          </cell>
          <cell r="M281">
            <v>1.3817944438127699E-4</v>
          </cell>
          <cell r="N281">
            <v>1.4140396148429901E-4</v>
          </cell>
          <cell r="O281">
            <v>2.13057943653945E-4</v>
          </cell>
        </row>
        <row r="282">
          <cell r="A282" t="str">
            <v>T_TW-ICEGSL-S4</v>
          </cell>
          <cell r="B282" t="str">
            <v>VAR_cap</v>
          </cell>
          <cell r="C282" t="str">
            <v>-</v>
          </cell>
          <cell r="D282">
            <v>3.2743006433451446E-2</v>
          </cell>
          <cell r="E282">
            <v>4.0925131218089238E-2</v>
          </cell>
          <cell r="F282">
            <v>4.0981003993749335E-2</v>
          </cell>
          <cell r="G282">
            <v>4.104319654797569E-2</v>
          </cell>
          <cell r="H282">
            <v>4.1117367222286628E-2</v>
          </cell>
          <cell r="I282">
            <v>3.9644911896251599E-2</v>
          </cell>
          <cell r="J282">
            <v>9.0281585012374193E-3</v>
          </cell>
          <cell r="K282">
            <v>4.2436696652961705E-4</v>
          </cell>
          <cell r="L282">
            <v>4.7268979700839715E-4</v>
          </cell>
          <cell r="M282">
            <v>5.3637960516040727E-4</v>
          </cell>
          <cell r="N282">
            <v>5.8233198178451637E-4</v>
          </cell>
          <cell r="O282">
            <v>7.1690816945745397E-4</v>
          </cell>
        </row>
        <row r="283">
          <cell r="A283" t="str">
            <v>T_C-ICEDSLEXT</v>
          </cell>
          <cell r="B283" t="str">
            <v>VAR_fout</v>
          </cell>
          <cell r="C283" t="str">
            <v>CO2_T</v>
          </cell>
          <cell r="D283">
            <v>3821.2815022729601</v>
          </cell>
          <cell r="E283">
            <v>3569.7773296566702</v>
          </cell>
          <cell r="F283">
            <v>2582.9135458022301</v>
          </cell>
          <cell r="G283">
            <v>1128.0411109156901</v>
          </cell>
        </row>
        <row r="284">
          <cell r="A284" t="str">
            <v>T_C-ICEDSLEXT</v>
          </cell>
          <cell r="B284" t="str">
            <v>VAR_fout</v>
          </cell>
          <cell r="C284" t="str">
            <v>TPCAR</v>
          </cell>
          <cell r="D284">
            <v>17.673739753052114</v>
          </cell>
          <cell r="E284">
            <v>17.235950117807349</v>
          </cell>
          <cell r="F284">
            <v>13.258413383665264</v>
          </cell>
          <cell r="G284">
            <v>6.3634654619991453</v>
          </cell>
        </row>
        <row r="285">
          <cell r="A285" t="str">
            <v>T_C-ICEDSLEXT</v>
          </cell>
          <cell r="B285" t="str">
            <v>VAR_fin</v>
          </cell>
          <cell r="C285" t="str">
            <v>TDSL</v>
          </cell>
          <cell r="D285">
            <v>52.132080522141351</v>
          </cell>
          <cell r="E285">
            <v>48.700918549204303</v>
          </cell>
          <cell r="F285">
            <v>35.237565427042661</v>
          </cell>
          <cell r="G285">
            <v>15.38937395519357</v>
          </cell>
        </row>
        <row r="286">
          <cell r="A286" t="str">
            <v>T_C-ICEDSLEXT</v>
          </cell>
          <cell r="B286" t="str">
            <v>VAR_cap</v>
          </cell>
          <cell r="C286" t="str">
            <v>-</v>
          </cell>
          <cell r="D286">
            <v>1.0585460469306902</v>
          </cell>
          <cell r="E286">
            <v>0.91828357385400117</v>
          </cell>
          <cell r="F286">
            <v>0.70637186415344044</v>
          </cell>
          <cell r="G286">
            <v>0.35318315437007242</v>
          </cell>
        </row>
        <row r="287">
          <cell r="A287" t="str">
            <v>T-Plg-ELC-GSL_S1</v>
          </cell>
          <cell r="B287" t="str">
            <v>VAR_fout</v>
          </cell>
          <cell r="C287" t="str">
            <v>T-PEVmix-ELC_GSL_S1</v>
          </cell>
          <cell r="E287">
            <v>1.1774231297316241E-4</v>
          </cell>
          <cell r="F287">
            <v>1.9731600582467552E-4</v>
          </cell>
          <cell r="G287">
            <v>3.51938071345736E-4</v>
          </cell>
          <cell r="H287">
            <v>4.3921514921450481E-4</v>
          </cell>
          <cell r="I287">
            <v>6.4268148270905262E-4</v>
          </cell>
          <cell r="J287">
            <v>1.0510237957135401E-3</v>
          </cell>
          <cell r="K287">
            <v>1.2484041377454095E-3</v>
          </cell>
          <cell r="L287">
            <v>2.4262361874055104E-3</v>
          </cell>
          <cell r="M287">
            <v>4.8037109266052206E-3</v>
          </cell>
          <cell r="N287">
            <v>7.141244806382935E-3</v>
          </cell>
          <cell r="O287">
            <v>1.1054523593668578E-2</v>
          </cell>
        </row>
        <row r="288">
          <cell r="A288" t="str">
            <v>T-Plg-ELC-GSL_S1</v>
          </cell>
          <cell r="B288" t="str">
            <v>VAR_fin</v>
          </cell>
          <cell r="C288" t="str">
            <v>T-ELC-car-PlgSTGOut_S1</v>
          </cell>
          <cell r="E288">
            <v>6.4643476236405506E-5</v>
          </cell>
          <cell r="F288">
            <v>1.083314248845887E-4</v>
          </cell>
          <cell r="G288">
            <v>1.9322280815827129E-4</v>
          </cell>
          <cell r="H288">
            <v>2.3555700713858292E-4</v>
          </cell>
          <cell r="I288">
            <v>3.3692926461410257E-4</v>
          </cell>
          <cell r="J288">
            <v>5.2557034037662527E-4</v>
          </cell>
          <cell r="K288">
            <v>5.962513216700708E-4</v>
          </cell>
          <cell r="L288">
            <v>1.1292441040827565E-3</v>
          </cell>
          <cell r="M288">
            <v>2.0813826546526412E-3</v>
          </cell>
          <cell r="N288">
            <v>3.0878989405436581E-3</v>
          </cell>
          <cell r="O288">
            <v>4.5688150779553665E-3</v>
          </cell>
        </row>
        <row r="289">
          <cell r="A289" t="str">
            <v>T-Plg-ELC-GSL_S2</v>
          </cell>
          <cell r="B289" t="str">
            <v>VAR_fout</v>
          </cell>
          <cell r="C289" t="str">
            <v>T-PEVmix-ELC_GSL_S2</v>
          </cell>
          <cell r="D289">
            <v>3.5854437713140792E-3</v>
          </cell>
          <cell r="E289">
            <v>2.0082874416594643E-3</v>
          </cell>
          <cell r="F289">
            <v>3.8467302138287321E-3</v>
          </cell>
          <cell r="G289">
            <v>4.7550730807954687E-3</v>
          </cell>
          <cell r="H289">
            <v>4.1290952780280617E-3</v>
          </cell>
          <cell r="I289">
            <v>2.7200293792696666E-3</v>
          </cell>
          <cell r="J289">
            <v>3.5361724278448877E-3</v>
          </cell>
          <cell r="K289">
            <v>3.5315710073446217E-3</v>
          </cell>
          <cell r="L289">
            <v>6.3802094110673039E-3</v>
          </cell>
          <cell r="M289">
            <v>7.0585039116975154E-2</v>
          </cell>
          <cell r="N289">
            <v>0.15520032377955473</v>
          </cell>
          <cell r="O289">
            <v>0.20879046020295866</v>
          </cell>
        </row>
        <row r="290">
          <cell r="A290" t="str">
            <v>T-Plg-ELC-GSL_S2</v>
          </cell>
          <cell r="B290" t="str">
            <v>VAR_fin</v>
          </cell>
          <cell r="C290" t="str">
            <v>T-ELC-car-PlgSTGOut_S2</v>
          </cell>
          <cell r="D290">
            <v>2.3853074235812171E-3</v>
          </cell>
          <cell r="E290">
            <v>1.3360641663387634E-3</v>
          </cell>
          <cell r="F290">
            <v>2.5591348577185869E-3</v>
          </cell>
          <cell r="G290">
            <v>3.1634329926015421E-3</v>
          </cell>
          <cell r="H290">
            <v>2.66898634775382E-3</v>
          </cell>
          <cell r="I290">
            <v>1.7198219568396803E-3</v>
          </cell>
          <cell r="J290">
            <v>2.1283763646947913E-3</v>
          </cell>
          <cell r="K290">
            <v>2.0327876656500588E-3</v>
          </cell>
          <cell r="L290">
            <v>3.5592787873052686E-3</v>
          </cell>
          <cell r="M290">
            <v>3.5766798656287936E-2</v>
          </cell>
          <cell r="N290">
            <v>7.7872649167448474E-2</v>
          </cell>
          <cell r="O290">
            <v>0.10383797983688324</v>
          </cell>
        </row>
        <row r="291">
          <cell r="A291" t="str">
            <v>T-Plg-ELC-DSL_S1</v>
          </cell>
          <cell r="B291" t="str">
            <v>VAR_fout</v>
          </cell>
          <cell r="C291" t="str">
            <v>T-PEVmix-ELC_DSL_S1</v>
          </cell>
          <cell r="E291">
            <v>1.1240571555300272E-4</v>
          </cell>
          <cell r="F291">
            <v>2.0120810001606764E-4</v>
          </cell>
          <cell r="G291">
            <v>4.0636212720189074E-4</v>
          </cell>
          <cell r="H291">
            <v>7.0844954848102741E-4</v>
          </cell>
          <cell r="I291">
            <v>1.6595332739053165E-3</v>
          </cell>
          <cell r="J291">
            <v>2.2768102263620413E-3</v>
          </cell>
          <cell r="K291">
            <v>5.1725194651532592E-3</v>
          </cell>
          <cell r="L291">
            <v>3.944908161442948E-3</v>
          </cell>
          <cell r="M291">
            <v>1.3554034981482434E-3</v>
          </cell>
          <cell r="N291">
            <v>5.3914157199192467E-4</v>
          </cell>
          <cell r="O291">
            <v>2.7006505729686972E-4</v>
          </cell>
        </row>
        <row r="292">
          <cell r="A292" t="str">
            <v>T-Plg-ELC-DSL_S1</v>
          </cell>
          <cell r="B292" t="str">
            <v>VAR_fin</v>
          </cell>
          <cell r="C292" t="str">
            <v>T-ELC-car-PlgSTGOut_S1</v>
          </cell>
          <cell r="E292">
            <v>6.1713550708341664E-5</v>
          </cell>
          <cell r="F292">
            <v>1.1046828199243605E-4</v>
          </cell>
          <cell r="G292">
            <v>2.2310297674497167E-4</v>
          </cell>
          <cell r="H292">
            <v>3.7990399958899671E-4</v>
          </cell>
          <cell r="I292">
            <v>8.6922440716633649E-4</v>
          </cell>
          <cell r="J292">
            <v>1.1371174610756546E-3</v>
          </cell>
          <cell r="K292">
            <v>2.4658853987901564E-3</v>
          </cell>
          <cell r="L292">
            <v>1.8327961920377536E-3</v>
          </cell>
          <cell r="M292">
            <v>5.8811516573622818E-4</v>
          </cell>
          <cell r="N292">
            <v>2.3399782524515076E-4</v>
          </cell>
          <cell r="O292">
            <v>1.1161741122100594E-4</v>
          </cell>
        </row>
        <row r="293">
          <cell r="A293" t="str">
            <v>T_TRM_ELC</v>
          </cell>
          <cell r="B293" t="str">
            <v>VAR_fout</v>
          </cell>
          <cell r="C293" t="str">
            <v>TPTRM</v>
          </cell>
          <cell r="D293">
            <v>3.3477999999999994E-2</v>
          </cell>
          <cell r="E293">
            <v>3.4238693943285006E-2</v>
          </cell>
          <cell r="F293">
            <v>3.537973485821249E-2</v>
          </cell>
          <cell r="G293">
            <v>3.7281469716424979E-2</v>
          </cell>
          <cell r="H293">
            <v>3.8200039755124107E-2</v>
          </cell>
          <cell r="I293">
            <v>3.9061076358642186E-2</v>
          </cell>
          <cell r="J293">
            <v>3.9708612294883733E-2</v>
          </cell>
          <cell r="K293">
            <v>4.0356148231125301E-2</v>
          </cell>
          <cell r="L293">
            <v>4.2371906290567779E-2</v>
          </cell>
          <cell r="M293">
            <v>4.3525301587149907E-2</v>
          </cell>
          <cell r="N293">
            <v>4.4673212327442917E-2</v>
          </cell>
          <cell r="O293">
            <v>4.5811892235102694E-2</v>
          </cell>
        </row>
        <row r="294">
          <cell r="A294" t="str">
            <v>T_TRM_ELC</v>
          </cell>
          <cell r="B294" t="str">
            <v>VAR_fin</v>
          </cell>
          <cell r="C294" t="str">
            <v>TELC</v>
          </cell>
          <cell r="D294">
            <v>0.58772895164057959</v>
          </cell>
          <cell r="E294">
            <v>0.61504030570008339</v>
          </cell>
          <cell r="F294">
            <v>0.65847123751882963</v>
          </cell>
          <cell r="G294">
            <v>0.73826743502205472</v>
          </cell>
          <cell r="H294">
            <v>0.7564574460789345</v>
          </cell>
          <cell r="I294">
            <v>0.77350814954032066</v>
          </cell>
          <cell r="J294">
            <v>0.78633099956125296</v>
          </cell>
          <cell r="K294">
            <v>0.7991538495821856</v>
          </cell>
          <cell r="L294">
            <v>0.83907095970389334</v>
          </cell>
          <cell r="M294">
            <v>0.86191110505360957</v>
          </cell>
          <cell r="N294">
            <v>0.88464264231103162</v>
          </cell>
          <cell r="O294">
            <v>0.90719138572521052</v>
          </cell>
        </row>
        <row r="295">
          <cell r="A295" t="str">
            <v>T-Plg-ELC-GSL_S3</v>
          </cell>
          <cell r="B295" t="str">
            <v>VAR_fout</v>
          </cell>
          <cell r="C295" t="str">
            <v>T-PEVmix-ELC_GSL_S3</v>
          </cell>
          <cell r="E295">
            <v>2.6092785415404943E-2</v>
          </cell>
          <cell r="F295">
            <v>0.12318806475992423</v>
          </cell>
          <cell r="G295">
            <v>0.21623119664250023</v>
          </cell>
          <cell r="H295">
            <v>0.33391543945988145</v>
          </cell>
          <cell r="I295">
            <v>0.25902810137595378</v>
          </cell>
          <cell r="J295">
            <v>0.28502305468982947</v>
          </cell>
          <cell r="K295">
            <v>0.1386883300567926</v>
          </cell>
          <cell r="L295">
            <v>0.35410373977747689</v>
          </cell>
          <cell r="M295">
            <v>0.33322264496824244</v>
          </cell>
          <cell r="N295">
            <v>0.26203836758729698</v>
          </cell>
          <cell r="O295">
            <v>8.6143419342532931E-2</v>
          </cell>
        </row>
        <row r="296">
          <cell r="A296" t="str">
            <v>T-Plg-ELC-GSL_S3</v>
          </cell>
          <cell r="B296" t="str">
            <v>VAR_fin</v>
          </cell>
          <cell r="C296" t="str">
            <v>T-ELC-car-PlgSTGOut_S3</v>
          </cell>
          <cell r="E296">
            <v>1.8622206703041638E-2</v>
          </cell>
          <cell r="F296">
            <v>8.7918310321619023E-2</v>
          </cell>
          <cell r="G296">
            <v>0.15432242956880141</v>
          </cell>
          <cell r="H296">
            <v>0.22745860648205249</v>
          </cell>
          <cell r="I296">
            <v>0.16894898265082434</v>
          </cell>
          <cell r="J296">
            <v>0.17672341169160419</v>
          </cell>
          <cell r="K296">
            <v>8.2919047875628316E-2</v>
          </cell>
          <cell r="L296">
            <v>0.19975279147495928</v>
          </cell>
          <cell r="M296">
            <v>0.17989789408220946</v>
          </cell>
          <cell r="N296">
            <v>0.14157601882956791</v>
          </cell>
          <cell r="O296">
            <v>4.5912274262188815E-2</v>
          </cell>
        </row>
        <row r="297">
          <cell r="A297" t="str">
            <v>T-Plg-ELC-DSL_S2</v>
          </cell>
          <cell r="B297" t="str">
            <v>VAR_fout</v>
          </cell>
          <cell r="C297" t="str">
            <v>T-PEVmix-ELC_DSL_S2</v>
          </cell>
          <cell r="E297">
            <v>1.2603132340245252E-4</v>
          </cell>
          <cell r="F297">
            <v>6.8132883596343881E-4</v>
          </cell>
          <cell r="G297">
            <v>1.3438419768367095E-3</v>
          </cell>
          <cell r="H297">
            <v>4.8218554161532784E-3</v>
          </cell>
          <cell r="I297">
            <v>8.7766594904413204E-3</v>
          </cell>
          <cell r="J297">
            <v>1.1105413909713837E-2</v>
          </cell>
          <cell r="K297">
            <v>1.5534992698861595E-2</v>
          </cell>
          <cell r="L297">
            <v>1.0248129081727404E-2</v>
          </cell>
          <cell r="M297">
            <v>5.5430398813302514E-3</v>
          </cell>
          <cell r="N297">
            <v>1.3205361646975095E-3</v>
          </cell>
          <cell r="O297">
            <v>4.2362093817411613E-4</v>
          </cell>
        </row>
        <row r="298">
          <cell r="A298" t="str">
            <v>T-Plg-ELC-DSL_S2</v>
          </cell>
          <cell r="B298" t="str">
            <v>VAR_fin</v>
          </cell>
          <cell r="C298" t="str">
            <v>T-ELC-car-PlgSTGOut_S2</v>
          </cell>
          <cell r="E298">
            <v>8.384553502716223E-5</v>
          </cell>
          <cell r="F298">
            <v>4.5327129191818493E-4</v>
          </cell>
          <cell r="G298">
            <v>8.9402496536540089E-4</v>
          </cell>
          <cell r="H298">
            <v>3.1194801272711129E-3</v>
          </cell>
          <cell r="I298">
            <v>5.5121161527259674E-3</v>
          </cell>
          <cell r="J298">
            <v>6.6306082544082563E-3</v>
          </cell>
          <cell r="K298">
            <v>8.8813488667986232E-3</v>
          </cell>
          <cell r="L298">
            <v>5.6930667589113488E-3</v>
          </cell>
          <cell r="M298">
            <v>2.8883847660965936E-3</v>
          </cell>
          <cell r="N298">
            <v>6.8988911165947329E-4</v>
          </cell>
          <cell r="O298">
            <v>2.1067984808236046E-4</v>
          </cell>
        </row>
        <row r="299">
          <cell r="A299" t="str">
            <v>T_TW-ICEGSLEXT</v>
          </cell>
          <cell r="B299" t="str">
            <v>VAR_fout</v>
          </cell>
          <cell r="C299" t="str">
            <v>CO2_T</v>
          </cell>
          <cell r="D299">
            <v>145.62414392874399</v>
          </cell>
          <cell r="E299">
            <v>52.587039660519999</v>
          </cell>
          <cell r="F299">
            <v>51.074945890140697</v>
          </cell>
          <cell r="G299">
            <v>33.462471095966201</v>
          </cell>
        </row>
        <row r="300">
          <cell r="A300" t="str">
            <v>T_TW-ICEGSLEXT</v>
          </cell>
          <cell r="B300" t="str">
            <v>VAR_fout</v>
          </cell>
          <cell r="C300" t="str">
            <v>TPTWL</v>
          </cell>
          <cell r="D300">
            <v>1.5216837167167816</v>
          </cell>
          <cell r="E300">
            <v>0.56095573550505495</v>
          </cell>
          <cell r="F300">
            <v>0.56151170355641744</v>
          </cell>
          <cell r="G300">
            <v>0.38610215608993825</v>
          </cell>
        </row>
        <row r="301">
          <cell r="A301" t="str">
            <v>T_TW-ICEGSLEXT</v>
          </cell>
          <cell r="B301" t="str">
            <v>VAR_fin</v>
          </cell>
          <cell r="C301" t="str">
            <v>TGSL</v>
          </cell>
          <cell r="D301">
            <v>1.9732268825033059</v>
          </cell>
          <cell r="E301">
            <v>0.71256151301517667</v>
          </cell>
          <cell r="F301">
            <v>0.69207243753578129</v>
          </cell>
          <cell r="G301">
            <v>0.45342101756051706</v>
          </cell>
        </row>
        <row r="302">
          <cell r="A302" t="str">
            <v>T_TW-ICEGSLEXT</v>
          </cell>
          <cell r="B302" t="str">
            <v>VAR_cap</v>
          </cell>
          <cell r="C302" t="str">
            <v>-</v>
          </cell>
          <cell r="D302">
            <v>0.55689719386001357</v>
          </cell>
          <cell r="E302">
            <v>0.27018987847349296</v>
          </cell>
          <cell r="F302">
            <v>0.26998573529373399</v>
          </cell>
          <cell r="G302">
            <v>0.18593147506074167</v>
          </cell>
        </row>
        <row r="303">
          <cell r="A303" t="str">
            <v>T-Plg-ELC-GSL_S4</v>
          </cell>
          <cell r="B303" t="str">
            <v>VAR_fout</v>
          </cell>
          <cell r="C303" t="str">
            <v>T-PEVmix-ELC_GSL_S4</v>
          </cell>
          <cell r="E303">
            <v>1.4175675067659944E-3</v>
          </cell>
          <cell r="F303">
            <v>3.4443648581572043E-3</v>
          </cell>
          <cell r="G303">
            <v>6.2372738230321734E-3</v>
          </cell>
          <cell r="H303">
            <v>1.1943457642450405E-2</v>
          </cell>
          <cell r="I303">
            <v>7.7635280183060151E-3</v>
          </cell>
          <cell r="J303">
            <v>1.5940199867272489E-2</v>
          </cell>
          <cell r="K303">
            <v>1.4039499492123067E-2</v>
          </cell>
          <cell r="L303">
            <v>0.16340190225239376</v>
          </cell>
          <cell r="M303">
            <v>0.15789633421318044</v>
          </cell>
          <cell r="N303">
            <v>0.10816225518809276</v>
          </cell>
          <cell r="O303">
            <v>0.60281763864680515</v>
          </cell>
        </row>
        <row r="304">
          <cell r="A304" t="str">
            <v>T-Plg-ELC-GSL_S4</v>
          </cell>
          <cell r="B304" t="str">
            <v>VAR_fin</v>
          </cell>
          <cell r="C304" t="str">
            <v>T-ELC-car-PlgSTGOut_S4</v>
          </cell>
          <cell r="E304">
            <v>1.0583604651731931E-3</v>
          </cell>
          <cell r="F304">
            <v>2.5715738940870199E-3</v>
          </cell>
          <cell r="G304">
            <v>4.6567687205365804E-3</v>
          </cell>
          <cell r="H304">
            <v>8.6574933178536102E-3</v>
          </cell>
          <cell r="I304">
            <v>5.5026069646841799E-3</v>
          </cell>
          <cell r="J304">
            <v>1.069069859954876E-2</v>
          </cell>
          <cell r="K304">
            <v>9.094014513129741E-3</v>
          </cell>
          <cell r="L304">
            <v>9.8512384194749572E-2</v>
          </cell>
          <cell r="M304">
            <v>9.1425045559105467E-2</v>
          </cell>
          <cell r="N304">
            <v>6.2681704016208137E-2</v>
          </cell>
          <cell r="O304">
            <v>0.34292436605156684</v>
          </cell>
        </row>
        <row r="305">
          <cell r="A305" t="str">
            <v>T-Plg-ELC-DSL_S3</v>
          </cell>
          <cell r="B305" t="str">
            <v>VAR_fout</v>
          </cell>
          <cell r="C305" t="str">
            <v>T-PEVmix-ELC_DSL_S3</v>
          </cell>
          <cell r="E305">
            <v>2.4185773793939506E-3</v>
          </cell>
          <cell r="F305">
            <v>0.29080716062782153</v>
          </cell>
          <cell r="G305">
            <v>1.6515497385199522</v>
          </cell>
          <cell r="H305">
            <v>3.3084309344060068</v>
          </cell>
          <cell r="I305">
            <v>2.667638568073095</v>
          </cell>
          <cell r="J305">
            <v>2.6058874119335411</v>
          </cell>
          <cell r="K305">
            <v>3.0209059724358291</v>
          </cell>
          <cell r="L305">
            <v>1.7493965565571454</v>
          </cell>
          <cell r="M305">
            <v>0.90720281224852561</v>
          </cell>
          <cell r="N305">
            <v>0.12520745253774451</v>
          </cell>
          <cell r="O305">
            <v>5.0761946724532702E-4</v>
          </cell>
        </row>
        <row r="306">
          <cell r="A306" t="str">
            <v>T-Plg-ELC-DSL_S3</v>
          </cell>
          <cell r="B306" t="str">
            <v>VAR_fin</v>
          </cell>
          <cell r="C306" t="str">
            <v>T-ELC-car-PlgSTGOut_S3</v>
          </cell>
          <cell r="E306">
            <v>1.7261188167279444E-3</v>
          </cell>
          <cell r="F306">
            <v>0.20754668272167998</v>
          </cell>
          <cell r="G306">
            <v>1.1786974875022409</v>
          </cell>
          <cell r="H306">
            <v>2.2503484145848205</v>
          </cell>
          <cell r="I306">
            <v>1.7333668512490847</v>
          </cell>
          <cell r="J306">
            <v>1.6108809110487714</v>
          </cell>
          <cell r="K306">
            <v>1.7827514083740212</v>
          </cell>
          <cell r="L306">
            <v>0.98129823120297233</v>
          </cell>
          <cell r="M306">
            <v>0.48710240510158603</v>
          </cell>
          <cell r="N306">
            <v>6.802894409316175E-2</v>
          </cell>
          <cell r="O306">
            <v>2.7054839915654962E-4</v>
          </cell>
        </row>
        <row r="307">
          <cell r="A307" t="str">
            <v>T-Plg-ELC-DSL_S4</v>
          </cell>
          <cell r="B307" t="str">
            <v>VAR_fout</v>
          </cell>
          <cell r="C307" t="str">
            <v>T-PEVmix-ELC_DSL_S4</v>
          </cell>
          <cell r="E307">
            <v>3.3223196635736338E-4</v>
          </cell>
          <cell r="F307">
            <v>1.4453781781886316E-3</v>
          </cell>
          <cell r="G307">
            <v>2.4050820223645198E-3</v>
          </cell>
          <cell r="H307">
            <v>0.59944326030359674</v>
          </cell>
          <cell r="I307">
            <v>1.720472147583638</v>
          </cell>
          <cell r="J307">
            <v>2.4621812031028876</v>
          </cell>
          <cell r="K307">
            <v>2.3948920714778081</v>
          </cell>
          <cell r="L307">
            <v>2.4104209996876627</v>
          </cell>
          <cell r="M307">
            <v>3.1158105598328025</v>
          </cell>
          <cell r="N307">
            <v>4.0176117408072916</v>
          </cell>
          <cell r="O307">
            <v>3.9274666743132007</v>
          </cell>
        </row>
        <row r="308">
          <cell r="A308" t="str">
            <v>T-Plg-ELC-DSL_S4</v>
          </cell>
          <cell r="B308" t="str">
            <v>VAR_fin</v>
          </cell>
          <cell r="C308" t="str">
            <v>T-ELC-car-PlgSTGOut_S4</v>
          </cell>
          <cell r="E308">
            <v>2.4804545588207261E-4</v>
          </cell>
          <cell r="F308">
            <v>1.0791240020087611E-3</v>
          </cell>
          <cell r="G308">
            <v>1.7956419823536413E-3</v>
          </cell>
          <cell r="H308">
            <v>0.42817756755396297</v>
          </cell>
          <cell r="I308">
            <v>1.1766389146836405</v>
          </cell>
          <cell r="J308">
            <v>1.6071699517788145</v>
          </cell>
          <cell r="K308">
            <v>1.4975624886060828</v>
          </cell>
          <cell r="L308">
            <v>1.4371581464208489</v>
          </cell>
          <cell r="M308">
            <v>1.7780492507001144</v>
          </cell>
          <cell r="N308">
            <v>2.2917673004047274</v>
          </cell>
          <cell r="O308">
            <v>2.2342146830687293</v>
          </cell>
        </row>
        <row r="309">
          <cell r="A309" t="str">
            <v>TFLGV-ICENGA</v>
          </cell>
          <cell r="B309" t="str">
            <v>VAR_fout</v>
          </cell>
          <cell r="C309" t="str">
            <v>CO2_T</v>
          </cell>
          <cell r="D309">
            <v>0.61021560643776396</v>
          </cell>
          <cell r="E309">
            <v>0.46963914591243772</v>
          </cell>
          <cell r="F309">
            <v>0.62847491508679898</v>
          </cell>
          <cell r="G309">
            <v>6.0352013030160832E-3</v>
          </cell>
          <cell r="H309">
            <v>4.8689962880222593E-3</v>
          </cell>
          <cell r="I309">
            <v>4.6108128292999505E-3</v>
          </cell>
          <cell r="J309">
            <v>4.6708154570905E-3</v>
          </cell>
          <cell r="K309">
            <v>4.8706849289925115E-3</v>
          </cell>
          <cell r="L309">
            <v>4.9386577558913234E-3</v>
          </cell>
          <cell r="M309">
            <v>5.1440310360724405E-3</v>
          </cell>
          <cell r="N309">
            <v>5.2447634716589562E-3</v>
          </cell>
          <cell r="O309">
            <v>5.5519104810917101E-3</v>
          </cell>
        </row>
        <row r="310">
          <cell r="A310" t="str">
            <v>TFLGV-ICENGA</v>
          </cell>
          <cell r="B310" t="str">
            <v>VAR_fout</v>
          </cell>
          <cell r="C310" t="str">
            <v>TFLGV</v>
          </cell>
          <cell r="D310">
            <v>3.4684582302271874E-3</v>
          </cell>
          <cell r="E310">
            <v>2.6694233049626113E-3</v>
          </cell>
          <cell r="F310">
            <v>3.5722439228477172E-3</v>
          </cell>
          <cell r="G310">
            <v>3.4304012237122166E-5</v>
          </cell>
          <cell r="H310">
            <v>2.7675316838784957E-5</v>
          </cell>
          <cell r="I310">
            <v>2.6207805138221405E-5</v>
          </cell>
          <cell r="J310">
            <v>2.6548859359057111E-5</v>
          </cell>
          <cell r="K310">
            <v>2.7684915053923013E-5</v>
          </cell>
          <cell r="L310">
            <v>2.8071271791446126E-5</v>
          </cell>
          <cell r="M310">
            <v>2.9238611066938108E-5</v>
          </cell>
          <cell r="N310">
            <v>2.9811173029586786E-5</v>
          </cell>
          <cell r="O310">
            <v>3.1556992968502704E-5</v>
          </cell>
        </row>
        <row r="311">
          <cell r="A311" t="str">
            <v>TFLGV-ICENGA</v>
          </cell>
          <cell r="B311" t="str">
            <v>VAR_fin</v>
          </cell>
          <cell r="C311" t="str">
            <v>TNGA</v>
          </cell>
          <cell r="D311">
            <v>1.081942564605963E-2</v>
          </cell>
          <cell r="E311">
            <v>8.3269352112134241E-3</v>
          </cell>
          <cell r="F311">
            <v>1.1143172253312043E-2</v>
          </cell>
          <cell r="G311">
            <v>1.0700711530170361E-4</v>
          </cell>
          <cell r="H311">
            <v>8.6329721418834223E-5</v>
          </cell>
          <cell r="I311">
            <v>8.1752000519502653E-5</v>
          </cell>
          <cell r="J311">
            <v>8.2815876898767845E-5</v>
          </cell>
          <cell r="K311">
            <v>8.6359661861569394E-5</v>
          </cell>
          <cell r="L311">
            <v>8.7564853827860347E-5</v>
          </cell>
          <cell r="M311">
            <v>9.1206224043837689E-5</v>
          </cell>
          <cell r="N311">
            <v>9.2992260135796957E-5</v>
          </cell>
          <cell r="O311">
            <v>9.8438129097370769E-5</v>
          </cell>
        </row>
        <row r="312">
          <cell r="A312" t="str">
            <v>TFLGV-ICENGA</v>
          </cell>
          <cell r="B312" t="str">
            <v>VAR_ncap</v>
          </cell>
          <cell r="C312" t="str">
            <v>-</v>
          </cell>
          <cell r="D312">
            <v>3.3157903435138199E-8</v>
          </cell>
          <cell r="E312">
            <v>3.8328062868936402E-6</v>
          </cell>
          <cell r="F312">
            <v>3.4816139725482998E-6</v>
          </cell>
          <cell r="G312">
            <v>6.2903600865694403E-7</v>
          </cell>
          <cell r="H312">
            <v>1.2592949058519301E-6</v>
          </cell>
          <cell r="I312">
            <v>8.0003579025182002E-7</v>
          </cell>
          <cell r="J312">
            <v>8.3962232099116105E-7</v>
          </cell>
          <cell r="K312">
            <v>1.08412611894673E-6</v>
          </cell>
          <cell r="L312">
            <v>8.5331743291494802E-7</v>
          </cell>
          <cell r="M312">
            <v>9.2558267005003001E-7</v>
          </cell>
          <cell r="N312">
            <v>1.2570247212109499E-6</v>
          </cell>
          <cell r="O312">
            <v>6.7596971278058205E-7</v>
          </cell>
        </row>
        <row r="313">
          <cell r="A313" t="str">
            <v>TFLGV-ICENGA</v>
          </cell>
          <cell r="B313" t="str">
            <v>VAR_cap</v>
          </cell>
          <cell r="C313" t="str">
            <v>-</v>
          </cell>
          <cell r="D313">
            <v>2.6149369523100608E-4</v>
          </cell>
          <cell r="E313">
            <v>2.5983489714780875E-4</v>
          </cell>
          <cell r="F313">
            <v>2.6338941740694006E-4</v>
          </cell>
          <cell r="G313">
            <v>2.7367805915372453E-6</v>
          </cell>
          <cell r="H313">
            <v>2.2022669116678203E-6</v>
          </cell>
          <cell r="I313">
            <v>2.0802587135818929E-6</v>
          </cell>
          <cell r="J313">
            <v>2.101646365143785E-6</v>
          </cell>
          <cell r="K313">
            <v>2.1881096402455837E-6</v>
          </cell>
          <cell r="L313">
            <v>2.2116105245422779E-6</v>
          </cell>
          <cell r="M313">
            <v>2.2494200649343501E-6</v>
          </cell>
          <cell r="N313">
            <v>2.33374861613108E-6</v>
          </cell>
          <cell r="O313">
            <v>2.3529372997589502E-6</v>
          </cell>
        </row>
        <row r="314">
          <cell r="A314" t="str">
            <v>TFLGV-BEVELC</v>
          </cell>
          <cell r="B314" t="str">
            <v>VAR_fout</v>
          </cell>
          <cell r="C314" t="str">
            <v>TFLGV</v>
          </cell>
          <cell r="D314">
            <v>2.3786587074377478E-2</v>
          </cell>
          <cell r="E314">
            <v>4.4205784690590832E-2</v>
          </cell>
          <cell r="F314">
            <v>0.20222896131751475</v>
          </cell>
          <cell r="G314">
            <v>0.83202560838513639</v>
          </cell>
          <cell r="H314">
            <v>1.9671545079295427</v>
          </cell>
          <cell r="I314">
            <v>3.4701254902627037</v>
          </cell>
          <cell r="J314">
            <v>3.5874661713009326</v>
          </cell>
          <cell r="K314">
            <v>3.7258078861934543</v>
          </cell>
          <cell r="L314">
            <v>3.9517547146317908</v>
          </cell>
          <cell r="M314">
            <v>4.3191158419995563</v>
          </cell>
          <cell r="N314">
            <v>4.7166319166857695</v>
          </cell>
          <cell r="O314">
            <v>5.1288461820174653</v>
          </cell>
        </row>
        <row r="315">
          <cell r="A315" t="str">
            <v>TFLGV-BEVELC</v>
          </cell>
          <cell r="B315" t="str">
            <v>VAR_fin</v>
          </cell>
          <cell r="C315" t="str">
            <v>T-ELC-LGV_BatSTGout</v>
          </cell>
          <cell r="D315">
            <v>3.4910578708315078E-2</v>
          </cell>
          <cell r="E315">
            <v>6.4878980787708845E-2</v>
          </cell>
          <cell r="F315">
            <v>0.29680298603159999</v>
          </cell>
          <cell r="G315">
            <v>1.221129176625404</v>
          </cell>
          <cell r="H315">
            <v>2.8871103729910943</v>
          </cell>
          <cell r="I315">
            <v>5.0929580051457188</v>
          </cell>
          <cell r="J315">
            <v>5.2651740136156882</v>
          </cell>
          <cell r="K315">
            <v>5.4682123608698339</v>
          </cell>
          <cell r="L315">
            <v>5.7998250682089001</v>
          </cell>
          <cell r="M315">
            <v>6.3389856258478066</v>
          </cell>
          <cell r="N315">
            <v>6.9224033380971557</v>
          </cell>
          <cell r="O315">
            <v>7.5273929698402311</v>
          </cell>
        </row>
        <row r="316">
          <cell r="A316" t="str">
            <v>TFLGV-BEVELC</v>
          </cell>
          <cell r="B316" t="str">
            <v>VAR_ncap</v>
          </cell>
          <cell r="C316" t="str">
            <v>-</v>
          </cell>
          <cell r="E316">
            <v>1.2046380302816E-3</v>
          </cell>
          <cell r="F316">
            <v>1.0342166159443E-2</v>
          </cell>
          <cell r="G316">
            <v>4.5305492308292297E-2</v>
          </cell>
          <cell r="H316">
            <v>0.14409207286856199</v>
          </cell>
          <cell r="I316">
            <v>0.19060862059272901</v>
          </cell>
          <cell r="J316">
            <v>9.0774611537333502E-2</v>
          </cell>
          <cell r="K316">
            <v>0.21297193901229799</v>
          </cell>
          <cell r="L316">
            <v>0.115054165335484</v>
          </cell>
          <cell r="M316">
            <v>0.144688026518419</v>
          </cell>
          <cell r="N316">
            <v>0.20379002597623699</v>
          </cell>
          <cell r="O316">
            <v>6.7428793358851699E-2</v>
          </cell>
        </row>
        <row r="317">
          <cell r="A317" t="str">
            <v>TFLGV-BEVELC</v>
          </cell>
          <cell r="B317" t="str">
            <v>VAR_cap</v>
          </cell>
          <cell r="C317" t="str">
            <v>-</v>
          </cell>
          <cell r="D317">
            <v>1.6988743204559937E-3</v>
          </cell>
          <cell r="E317">
            <v>3.7964893100072062E-3</v>
          </cell>
          <cell r="F317">
            <v>1.4138697774551534E-2</v>
          </cell>
          <cell r="G317">
            <v>5.84745931413563E-2</v>
          </cell>
          <cell r="H317">
            <v>0.19469624639626157</v>
          </cell>
          <cell r="I317">
            <v>0.34421465832764941</v>
          </cell>
          <cell r="J317">
            <v>0.35609646347762675</v>
          </cell>
          <cell r="K317">
            <v>0.36885782388964306</v>
          </cell>
          <cell r="L317">
            <v>0.36885741644814168</v>
          </cell>
          <cell r="M317">
            <v>0.36885687266382772</v>
          </cell>
          <cell r="N317">
            <v>0.3688565737947046</v>
          </cell>
          <cell r="O317">
            <v>0.36886306693599574</v>
          </cell>
        </row>
        <row r="318">
          <cell r="A318" t="str">
            <v>T_B_c-BEVELC-S1</v>
          </cell>
          <cell r="B318" t="str">
            <v>VAR_fout</v>
          </cell>
          <cell r="C318" t="str">
            <v>TPBSc</v>
          </cell>
          <cell r="D318">
            <v>1.4966539148898397E-4</v>
          </cell>
          <cell r="E318">
            <v>2.8067139825851072E-4</v>
          </cell>
          <cell r="F318">
            <v>4.7372548962063921E-4</v>
          </cell>
          <cell r="G318">
            <v>6.4309135387420321E-2</v>
          </cell>
          <cell r="H318">
            <v>6.2270489796898941E-2</v>
          </cell>
          <cell r="I318">
            <v>6.1812671863355886E-2</v>
          </cell>
          <cell r="J318">
            <v>5.9858731573002609E-2</v>
          </cell>
          <cell r="K318">
            <v>5.6347204132991678E-2</v>
          </cell>
          <cell r="L318">
            <v>5.5466573385372087E-2</v>
          </cell>
          <cell r="M318">
            <v>5.3292757711863169E-2</v>
          </cell>
          <cell r="N318">
            <v>5.3962376554761993E-2</v>
          </cell>
          <cell r="O318">
            <v>5.0859938398772536E-2</v>
          </cell>
        </row>
        <row r="319">
          <cell r="A319" t="str">
            <v>T_B_c-BEVELC-S1</v>
          </cell>
          <cell r="B319" t="str">
            <v>VAR_fin</v>
          </cell>
          <cell r="C319" t="str">
            <v>T-ELC-Bus_c_BatSTGout_S1</v>
          </cell>
          <cell r="D319">
            <v>3.9521540065394484E-4</v>
          </cell>
          <cell r="E319">
            <v>7.3005200754143473E-4</v>
          </cell>
          <cell r="F319">
            <v>1.1954080116106465E-3</v>
          </cell>
          <cell r="G319">
            <v>0.14386482871646897</v>
          </cell>
          <cell r="H319">
            <v>0.13260958674596987</v>
          </cell>
          <cell r="I319">
            <v>0.13091476788061918</v>
          </cell>
          <cell r="J319">
            <v>0.12160003506945229</v>
          </cell>
          <cell r="K319">
            <v>0.10627756943105315</v>
          </cell>
          <cell r="L319">
            <v>0.10325934351656978</v>
          </cell>
          <cell r="M319">
            <v>9.8261369745892474E-2</v>
          </cell>
          <cell r="N319">
            <v>9.9496015268772969E-2</v>
          </cell>
          <cell r="O319">
            <v>9.3775729138945177E-2</v>
          </cell>
        </row>
        <row r="320">
          <cell r="A320" t="str">
            <v>T_B_c-BEVELC-S1</v>
          </cell>
          <cell r="B320" t="str">
            <v>VAR_ncap</v>
          </cell>
          <cell r="C320" t="str">
            <v>-</v>
          </cell>
          <cell r="E320">
            <v>2.1813205237999199E-6</v>
          </cell>
          <cell r="F320">
            <v>5.0163548958577499E-6</v>
          </cell>
          <cell r="G320">
            <v>1.3923122020678301E-3</v>
          </cell>
          <cell r="H320">
            <v>1.2742371085216E-3</v>
          </cell>
          <cell r="I320">
            <v>6.7357536803846598E-5</v>
          </cell>
          <cell r="J320">
            <v>5.7710241866236901E-4</v>
          </cell>
          <cell r="K320">
            <v>6.4031853829488704E-4</v>
          </cell>
          <cell r="L320">
            <v>3.1891707534677498E-4</v>
          </cell>
          <cell r="M320">
            <v>5.2670787530766496E-4</v>
          </cell>
          <cell r="N320">
            <v>6.0411832833401303E-4</v>
          </cell>
          <cell r="O320">
            <v>1.6322789012296701E-4</v>
          </cell>
        </row>
        <row r="321">
          <cell r="A321" t="str">
            <v>T_B_c-BEVELC-S1</v>
          </cell>
          <cell r="B321" t="str">
            <v>VAR_cap</v>
          </cell>
          <cell r="C321" t="str">
            <v>-</v>
          </cell>
          <cell r="D321">
            <v>3.3713942307692301E-6</v>
          </cell>
          <cell r="E321">
            <v>6.7253792776200909E-6</v>
          </cell>
          <cell r="F321">
            <v>1.1384263608899049E-5</v>
          </cell>
          <cell r="G321">
            <v>1.4020075347233819E-3</v>
          </cell>
          <cell r="H321">
            <v>1.3535671471757201E-3</v>
          </cell>
          <cell r="I321">
            <v>1.3452204463180401E-3</v>
          </cell>
          <cell r="J321">
            <v>1.3049267484307595E-3</v>
          </cell>
          <cell r="K321">
            <v>1.2403203062988143E-3</v>
          </cell>
          <cell r="L321">
            <v>1.2185621003041591E-3</v>
          </cell>
          <cell r="M321">
            <v>1.1730744529843081E-3</v>
          </cell>
          <cell r="N321">
            <v>1.187147528968987E-3</v>
          </cell>
          <cell r="O321">
            <v>1.1213701966019214E-3</v>
          </cell>
        </row>
        <row r="322">
          <cell r="A322" t="str">
            <v>T_B_c-BEVELC-S2</v>
          </cell>
          <cell r="B322" t="str">
            <v>VAR_fout</v>
          </cell>
          <cell r="C322" t="str">
            <v>TPBSc</v>
          </cell>
          <cell r="D322">
            <v>2.2591808660775992E-4</v>
          </cell>
          <cell r="E322">
            <v>2.5152514771706233E-4</v>
          </cell>
          <cell r="F322">
            <v>4.0374202676938067E-4</v>
          </cell>
          <cell r="G322">
            <v>2.7693904248489061E-2</v>
          </cell>
          <cell r="H322">
            <v>2.9563687664828309E-2</v>
          </cell>
          <cell r="I322">
            <v>2.9504296097531302E-2</v>
          </cell>
          <cell r="J322">
            <v>3.0931895243731935E-2</v>
          </cell>
          <cell r="K322">
            <v>3.315103434099928E-2</v>
          </cell>
          <cell r="L322">
            <v>3.3785821511723192E-2</v>
          </cell>
          <cell r="M322">
            <v>3.4240343991760222E-2</v>
          </cell>
          <cell r="N322">
            <v>3.2088181388894362E-2</v>
          </cell>
          <cell r="O322">
            <v>3.1443725071044662E-2</v>
          </cell>
        </row>
        <row r="323">
          <cell r="A323" t="str">
            <v>T_B_c-BEVELC-S2</v>
          </cell>
          <cell r="B323" t="str">
            <v>VAR_fin</v>
          </cell>
          <cell r="C323" t="str">
            <v>T-ELC-Bus_c_BatSTGout_S2</v>
          </cell>
          <cell r="D323">
            <v>8.2098084106794729E-4</v>
          </cell>
          <cell r="E323">
            <v>9.0371627913230488E-4</v>
          </cell>
          <cell r="F323">
            <v>1.4143708020186935E-3</v>
          </cell>
          <cell r="G323">
            <v>8.5516998319005777E-2</v>
          </cell>
          <cell r="H323">
            <v>9.0793836571058981E-2</v>
          </cell>
          <cell r="I323">
            <v>8.4323493280115444E-2</v>
          </cell>
          <cell r="J323">
            <v>8.5434694944979336E-2</v>
          </cell>
          <cell r="K323">
            <v>8.7197646900883732E-2</v>
          </cell>
          <cell r="L323">
            <v>8.6525993912933183E-2</v>
          </cell>
          <cell r="M323">
            <v>8.7255204451235552E-2</v>
          </cell>
          <cell r="N323">
            <v>8.1770814809281181E-2</v>
          </cell>
          <cell r="O323">
            <v>8.0128536688845148E-2</v>
          </cell>
        </row>
        <row r="324">
          <cell r="A324" t="str">
            <v>T_B_c-BEVELC-S2</v>
          </cell>
          <cell r="B324" t="str">
            <v>VAR_ncap</v>
          </cell>
          <cell r="C324" t="str">
            <v>-</v>
          </cell>
          <cell r="E324">
            <v>1.24618442268004E-6</v>
          </cell>
          <cell r="F324">
            <v>3.2975133417391601E-6</v>
          </cell>
          <cell r="G324">
            <v>5.9443228555494795E-4</v>
          </cell>
          <cell r="H324">
            <v>5.2532794485130799E-5</v>
          </cell>
          <cell r="I324">
            <v>4.6552285872144899E-4</v>
          </cell>
          <cell r="J324">
            <v>1.8014882096697299E-4</v>
          </cell>
          <cell r="K324">
            <v>3.8301958276051401E-4</v>
          </cell>
          <cell r="L324">
            <v>2.7103314821382002E-4</v>
          </cell>
          <cell r="M324">
            <v>2.7852865879776401E-4</v>
          </cell>
          <cell r="N324">
            <v>3.7204253671334402E-4</v>
          </cell>
          <cell r="O324">
            <v>1.2583619953187E-4</v>
          </cell>
        </row>
        <row r="325">
          <cell r="A325" t="str">
            <v>T_B_c-BEVELC-S2</v>
          </cell>
          <cell r="B325" t="str">
            <v>VAR_cap</v>
          </cell>
          <cell r="C325" t="str">
            <v>-</v>
          </cell>
          <cell r="D325">
            <v>5.5407759615129207E-6</v>
          </cell>
          <cell r="E325">
            <v>6.1668557119366407E-6</v>
          </cell>
          <cell r="F325">
            <v>9.4875480794296996E-6</v>
          </cell>
          <cell r="G325">
            <v>6.0218287530290984E-4</v>
          </cell>
          <cell r="H325">
            <v>6.4267403116200807E-4</v>
          </cell>
          <cell r="I325">
            <v>6.4161069477311234E-4</v>
          </cell>
          <cell r="J325">
            <v>6.728447180069521E-4</v>
          </cell>
          <cell r="K325">
            <v>7.2215107665604401E-4</v>
          </cell>
          <cell r="L325">
            <v>7.3504125527357699E-4</v>
          </cell>
          <cell r="M325">
            <v>7.4567565534208768E-4</v>
          </cell>
          <cell r="N325">
            <v>6.9853940271222216E-4</v>
          </cell>
          <cell r="O325">
            <v>6.8561618792258169E-4</v>
          </cell>
        </row>
        <row r="326">
          <cell r="A326" t="str">
            <v>T_B_c-BEVELC-S3</v>
          </cell>
          <cell r="B326" t="str">
            <v>VAR_fout</v>
          </cell>
          <cell r="C326" t="str">
            <v>TPBSc</v>
          </cell>
          <cell r="D326">
            <v>8.6871271256013096E-5</v>
          </cell>
          <cell r="E326">
            <v>1.347398411614082E-4</v>
          </cell>
          <cell r="F326">
            <v>1.8509311056576233E-4</v>
          </cell>
          <cell r="G326">
            <v>2.7100466634204386E-4</v>
          </cell>
          <cell r="H326">
            <v>6.3997385287618499E-4</v>
          </cell>
          <cell r="I326">
            <v>1.051739018056876E-3</v>
          </cell>
          <cell r="J326">
            <v>1.4659331337133973E-3</v>
          </cell>
          <cell r="K326">
            <v>2.148214450531876E-3</v>
          </cell>
          <cell r="L326">
            <v>2.5589464811122315E-3</v>
          </cell>
          <cell r="M326">
            <v>4.1614399751076789E-3</v>
          </cell>
          <cell r="N326">
            <v>5.6488856948275551E-3</v>
          </cell>
          <cell r="O326">
            <v>9.2200833041861715E-3</v>
          </cell>
        </row>
        <row r="327">
          <cell r="A327" t="str">
            <v>T_B_c-BEVELC-S3</v>
          </cell>
          <cell r="B327" t="str">
            <v>VAR_fin</v>
          </cell>
          <cell r="C327" t="str">
            <v>T-ELC-Bus_c_BatSTGout_S3</v>
          </cell>
          <cell r="D327">
            <v>4.7478317732660788E-4</v>
          </cell>
          <cell r="E327">
            <v>7.2786618591401874E-4</v>
          </cell>
          <cell r="F327">
            <v>9.8341723085246615E-4</v>
          </cell>
          <cell r="G327">
            <v>1.3203302706126555E-3</v>
          </cell>
          <cell r="H327">
            <v>2.8406345243659273E-3</v>
          </cell>
          <cell r="I327">
            <v>4.5091538738066044E-3</v>
          </cell>
          <cell r="J327">
            <v>5.9711621043934959E-3</v>
          </cell>
          <cell r="K327">
            <v>8.3574922808280702E-3</v>
          </cell>
          <cell r="L327">
            <v>9.7860690197126982E-3</v>
          </cell>
          <cell r="M327">
            <v>1.5874705250477142E-2</v>
          </cell>
          <cell r="N327">
            <v>2.1548885947034205E-2</v>
          </cell>
          <cell r="O327">
            <v>3.5171985109556575E-2</v>
          </cell>
        </row>
        <row r="328">
          <cell r="A328" t="str">
            <v>T_B_c-BEVELC-S3</v>
          </cell>
          <cell r="B328" t="str">
            <v>VAR_ncap</v>
          </cell>
          <cell r="C328" t="str">
            <v>-</v>
          </cell>
          <cell r="E328">
            <v>6.3464846754858796E-7</v>
          </cell>
          <cell r="F328">
            <v>1.0172506514553899E-6</v>
          </cell>
          <cell r="G328">
            <v>3.5533251930037699E-6</v>
          </cell>
          <cell r="H328">
            <v>1.1362204394017999E-5</v>
          </cell>
          <cell r="I328">
            <v>1.1659032091524501E-5</v>
          </cell>
          <cell r="J328">
            <v>2.03567154595729E-5</v>
          </cell>
          <cell r="K328">
            <v>2.6764544968229201E-5</v>
          </cell>
          <cell r="L328">
            <v>2.6120113240269701E-5</v>
          </cell>
          <cell r="M328">
            <v>7.1039363772080501E-5</v>
          </cell>
          <cell r="N328">
            <v>5.2174187771036301E-5</v>
          </cell>
          <cell r="O328">
            <v>1.4894478875435599E-4</v>
          </cell>
        </row>
        <row r="329">
          <cell r="A329" t="str">
            <v>T_B_c-BEVELC-S3</v>
          </cell>
          <cell r="B329" t="str">
            <v>VAR_cap</v>
          </cell>
          <cell r="C329" t="str">
            <v>-</v>
          </cell>
          <cell r="D329">
            <v>1.8011833478881012E-6</v>
          </cell>
          <cell r="E329">
            <v>3.0050259221065083E-6</v>
          </cell>
          <cell r="F329">
            <v>4.0318325935070501E-6</v>
          </cell>
          <cell r="G329">
            <v>5.9984454533654605E-6</v>
          </cell>
          <cell r="H329">
            <v>1.4020077321536479E-5</v>
          </cell>
          <cell r="I329">
            <v>2.3021236485542498E-5</v>
          </cell>
          <cell r="J329">
            <v>3.2183105454706233E-5</v>
          </cell>
          <cell r="K329">
            <v>4.7121260427802097E-5</v>
          </cell>
          <cell r="L329">
            <v>5.599098987458807E-5</v>
          </cell>
          <cell r="M329">
            <v>9.0861608060289657E-5</v>
          </cell>
          <cell r="N329">
            <v>1.2318609299524213E-4</v>
          </cell>
          <cell r="O329">
            <v>2.0109569556914065E-4</v>
          </cell>
        </row>
        <row r="330">
          <cell r="A330" t="str">
            <v>T_B_c-BEVELC-S4</v>
          </cell>
          <cell r="B330" t="str">
            <v>VAR_fout</v>
          </cell>
          <cell r="C330" t="str">
            <v>TPBSc</v>
          </cell>
          <cell r="E330">
            <v>1.4856675324702551E-5</v>
          </cell>
          <cell r="F330">
            <v>3.2533860580152646E-5</v>
          </cell>
          <cell r="G330">
            <v>3.1320635872755395E-5</v>
          </cell>
          <cell r="H330">
            <v>3.7469065402324761E-5</v>
          </cell>
          <cell r="I330">
            <v>5.6485621415879771E-5</v>
          </cell>
          <cell r="J330">
            <v>5.3197290449569444E-5</v>
          </cell>
          <cell r="K330">
            <v>7.3872934323536521E-5</v>
          </cell>
          <cell r="L330">
            <v>7.2975527095812715E-5</v>
          </cell>
          <cell r="M330">
            <v>7.2293390851643606E-5</v>
          </cell>
          <cell r="N330">
            <v>1.012699878394449E-4</v>
          </cell>
          <cell r="O330">
            <v>1.3330117022769444E-4</v>
          </cell>
        </row>
        <row r="331">
          <cell r="A331" t="str">
            <v>T_B_c-BEVELC-S4</v>
          </cell>
          <cell r="B331" t="str">
            <v>VAR_fin</v>
          </cell>
          <cell r="C331" t="str">
            <v>T-ELC-Bus_c_BatSTGout_S4</v>
          </cell>
          <cell r="E331">
            <v>1.1750511041769157E-4</v>
          </cell>
          <cell r="F331">
            <v>2.5098574802484027E-4</v>
          </cell>
          <cell r="G331">
            <v>2.2578133724467726E-4</v>
          </cell>
          <cell r="H331">
            <v>2.4821987882261916E-4</v>
          </cell>
          <cell r="I331">
            <v>3.6053362859479114E-4</v>
          </cell>
          <cell r="J331">
            <v>3.2204201362758087E-4</v>
          </cell>
          <cell r="K331">
            <v>4.2764190507859658E-4</v>
          </cell>
          <cell r="L331">
            <v>4.1587149484317854E-4</v>
          </cell>
          <cell r="M331">
            <v>4.1198415026563474E-4</v>
          </cell>
          <cell r="N331">
            <v>5.7711540980369316E-4</v>
          </cell>
          <cell r="O331">
            <v>7.596540803898789E-4</v>
          </cell>
        </row>
        <row r="332">
          <cell r="A332" t="str">
            <v>T_B_c-BEVELC-S4</v>
          </cell>
          <cell r="B332" t="str">
            <v>VAR_ncap</v>
          </cell>
          <cell r="C332" t="str">
            <v>-</v>
          </cell>
          <cell r="E332">
            <v>3.9187401788758998E-7</v>
          </cell>
          <cell r="F332">
            <v>3.7771721733278398E-7</v>
          </cell>
          <cell r="G332">
            <v>4.9187747319472401E-7</v>
          </cell>
          <cell r="H332">
            <v>7.5426882918676095E-7</v>
          </cell>
          <cell r="I332">
            <v>8.39569294438114E-7</v>
          </cell>
          <cell r="J332">
            <v>9.5703141197546498E-7</v>
          </cell>
          <cell r="K332">
            <v>1.2383825541286699E-6</v>
          </cell>
          <cell r="L332">
            <v>1.25836416473599E-6</v>
          </cell>
          <cell r="M332">
            <v>1.51507640572662E-6</v>
          </cell>
          <cell r="N332">
            <v>1.6527704337787501E-6</v>
          </cell>
          <cell r="O332">
            <v>2.2627676598903899E-6</v>
          </cell>
        </row>
        <row r="333">
          <cell r="A333" t="str">
            <v>T_B_c-BEVELC-S4</v>
          </cell>
          <cell r="B333" t="str">
            <v>VAR_cap</v>
          </cell>
          <cell r="C333" t="str">
            <v>-</v>
          </cell>
          <cell r="E333">
            <v>3.9187401788758998E-7</v>
          </cell>
          <cell r="F333">
            <v>7.6959123522037402E-7</v>
          </cell>
          <cell r="G333">
            <v>8.1902371317411901E-7</v>
          </cell>
          <cell r="H333">
            <v>8.8182963536482599E-7</v>
          </cell>
          <cell r="I333">
            <v>1.3865741701027384E-6</v>
          </cell>
          <cell r="J333">
            <v>1.3803481570829661E-6</v>
          </cell>
          <cell r="K333">
            <v>1.88424748592653E-6</v>
          </cell>
          <cell r="L333">
            <v>1.8639700410964801E-6</v>
          </cell>
          <cell r="M333">
            <v>1.8414136666642899E-6</v>
          </cell>
          <cell r="N333">
            <v>2.574035698870984E-6</v>
          </cell>
          <cell r="O333">
            <v>3.3623450526965058E-6</v>
          </cell>
        </row>
        <row r="334">
          <cell r="A334" t="str">
            <v>T_C-BAT-ELC-S1</v>
          </cell>
          <cell r="B334" t="str">
            <v>VAR_fout</v>
          </cell>
          <cell r="C334" t="str">
            <v>TPCAR</v>
          </cell>
          <cell r="D334">
            <v>1.4234487393180404E-2</v>
          </cell>
          <cell r="E334">
            <v>4.6443994908152153E-2</v>
          </cell>
          <cell r="F334">
            <v>3.5466098835369705E-2</v>
          </cell>
          <cell r="G334">
            <v>3.2660669428450299E-2</v>
          </cell>
          <cell r="H334">
            <v>1.7013479579062005E-2</v>
          </cell>
          <cell r="I334">
            <v>0.28164260238993705</v>
          </cell>
          <cell r="J334">
            <v>0.83004926014909197</v>
          </cell>
          <cell r="K334">
            <v>1.7467214861883715</v>
          </cell>
          <cell r="L334">
            <v>1.8735885100257383</v>
          </cell>
          <cell r="M334">
            <v>1.8423103627652742</v>
          </cell>
          <cell r="N334">
            <v>1.8538670247251454</v>
          </cell>
          <cell r="O334">
            <v>1.6744723174861604</v>
          </cell>
        </row>
        <row r="335">
          <cell r="A335" t="str">
            <v>T_C-BAT-ELC-S1</v>
          </cell>
          <cell r="B335" t="str">
            <v>VAR_fin</v>
          </cell>
          <cell r="C335" t="str">
            <v>T-ELC-car-BatSTGOut_S1</v>
          </cell>
          <cell r="D335">
            <v>7.857099740649999E-3</v>
          </cell>
          <cell r="E335">
            <v>2.5635984652486989E-2</v>
          </cell>
          <cell r="F335">
            <v>1.9576446152515078E-2</v>
          </cell>
          <cell r="G335">
            <v>1.80279155973453E-2</v>
          </cell>
          <cell r="H335">
            <v>9.2555995013870219E-3</v>
          </cell>
          <cell r="I335">
            <v>0.14145769867160402</v>
          </cell>
          <cell r="J335">
            <v>0.40154155055873875</v>
          </cell>
          <cell r="K335">
            <v>0.81295775284953653</v>
          </cell>
          <cell r="L335">
            <v>0.84581512862484975</v>
          </cell>
          <cell r="M335">
            <v>0.79705353950919811</v>
          </cell>
          <cell r="N335">
            <v>0.77251062742669607</v>
          </cell>
          <cell r="O335">
            <v>0.6865717650091393</v>
          </cell>
        </row>
        <row r="336">
          <cell r="A336" t="str">
            <v>T_C-BAT-ELC-S1</v>
          </cell>
          <cell r="B336" t="str">
            <v>VAR_ncap</v>
          </cell>
          <cell r="C336" t="str">
            <v>-</v>
          </cell>
          <cell r="D336">
            <v>1.2518387103605701E-4</v>
          </cell>
          <cell r="E336">
            <v>2.7524342036149099E-3</v>
          </cell>
          <cell r="F336">
            <v>6.1130299179954297E-4</v>
          </cell>
          <cell r="G336">
            <v>5.9366652808169997E-4</v>
          </cell>
          <cell r="H336">
            <v>7.8975605613753697E-4</v>
          </cell>
          <cell r="I336">
            <v>4.3074587987921097E-2</v>
          </cell>
          <cell r="J336">
            <v>9.4419012912554598E-2</v>
          </cell>
          <cell r="K336">
            <v>0.16322049524503099</v>
          </cell>
          <cell r="L336">
            <v>8.9348551430972895E-2</v>
          </cell>
          <cell r="M336">
            <v>8.9729074420435706E-2</v>
          </cell>
          <cell r="N336">
            <v>0.11734054086762</v>
          </cell>
          <cell r="O336">
            <v>4.7390465062535699E-2</v>
          </cell>
        </row>
        <row r="337">
          <cell r="A337" t="str">
            <v>T_C-BAT-ELC-S1</v>
          </cell>
          <cell r="B337" t="str">
            <v>VAR_cap</v>
          </cell>
          <cell r="C337" t="str">
            <v>-</v>
          </cell>
          <cell r="D337">
            <v>1.5965315794505457E-3</v>
          </cell>
          <cell r="E337">
            <v>4.9782323777549263E-3</v>
          </cell>
          <cell r="F337">
            <v>5.3492117883961517E-3</v>
          </cell>
          <cell r="G337">
            <v>4.9402466407711719E-3</v>
          </cell>
          <cell r="H337">
            <v>2.5614633773604024E-3</v>
          </cell>
          <cell r="I337">
            <v>4.278447677441069E-2</v>
          </cell>
          <cell r="J337">
            <v>0.12613334744837434</v>
          </cell>
          <cell r="K337">
            <v>0.26544060776197015</v>
          </cell>
          <cell r="L337">
            <v>0.28472444799989688</v>
          </cell>
          <cell r="M337">
            <v>0.2799621640930795</v>
          </cell>
          <cell r="N337">
            <v>0.2817183474984386</v>
          </cell>
          <cell r="O337">
            <v>0.25445951982428799</v>
          </cell>
        </row>
        <row r="338">
          <cell r="A338" t="str">
            <v>D-TNGA</v>
          </cell>
          <cell r="B338" t="str">
            <v>VAR_fout</v>
          </cell>
          <cell r="C338" t="str">
            <v>CO2</v>
          </cell>
          <cell r="D338">
            <v>14.614052808060601</v>
          </cell>
          <cell r="E338">
            <v>6.7000361031650701</v>
          </cell>
          <cell r="F338">
            <v>11.1988585106296</v>
          </cell>
          <cell r="G338">
            <v>0.28546221085572898</v>
          </cell>
          <cell r="H338">
            <v>0.247302356175581</v>
          </cell>
          <cell r="I338">
            <v>0.35422721418126002</v>
          </cell>
          <cell r="J338">
            <v>0.33738024448232901</v>
          </cell>
          <cell r="K338">
            <v>0.30386563011400902</v>
          </cell>
          <cell r="L338">
            <v>0.30317394674807002</v>
          </cell>
          <cell r="M338">
            <v>0.28813010061847599</v>
          </cell>
          <cell r="N338">
            <v>0.29442000822707998</v>
          </cell>
          <cell r="O338">
            <v>0.26864312091514803</v>
          </cell>
        </row>
        <row r="339">
          <cell r="A339" t="str">
            <v>D-TNGA</v>
          </cell>
          <cell r="B339" t="str">
            <v>VAR_fout</v>
          </cell>
          <cell r="C339" t="str">
            <v>TNGA</v>
          </cell>
          <cell r="D339">
            <v>0.27966360338302287</v>
          </cell>
          <cell r="E339">
            <v>0.13661976045264296</v>
          </cell>
          <cell r="F339">
            <v>0.20668020084114128</v>
          </cell>
          <cell r="G339">
            <v>7.5036026227639843E-3</v>
          </cell>
          <cell r="H339">
            <v>6.7750016323850637E-3</v>
          </cell>
          <cell r="I339">
            <v>6.5953233236971751E-3</v>
          </cell>
          <cell r="J339">
            <v>6.3094076514293284E-3</v>
          </cell>
          <cell r="K339">
            <v>5.9884634439519606E-3</v>
          </cell>
          <cell r="L339">
            <v>5.7924204809032464E-3</v>
          </cell>
          <cell r="M339">
            <v>5.7627701070410422E-3</v>
          </cell>
          <cell r="N339">
            <v>5.7705787753918568E-3</v>
          </cell>
          <cell r="O339">
            <v>5.7574605476053585E-3</v>
          </cell>
        </row>
        <row r="340">
          <cell r="A340" t="str">
            <v>D-TNGA</v>
          </cell>
          <cell r="B340" t="str">
            <v>VAR_fin</v>
          </cell>
          <cell r="C340" t="str">
            <v>NGA</v>
          </cell>
          <cell r="D340">
            <v>0.25911441149043568</v>
          </cell>
          <cell r="E340">
            <v>0.11879496636817513</v>
          </cell>
          <cell r="F340">
            <v>0.19856132111045383</v>
          </cell>
          <cell r="G340">
            <v>5.0613867173001509E-3</v>
          </cell>
          <cell r="H340">
            <v>4.3847935492124269E-3</v>
          </cell>
          <cell r="I340">
            <v>6.2806243649159675E-3</v>
          </cell>
          <cell r="J340">
            <v>5.9819192284100891E-3</v>
          </cell>
          <cell r="K340">
            <v>5.3876884771987404E-3</v>
          </cell>
          <cell r="L340">
            <v>5.3754245877317385E-3</v>
          </cell>
          <cell r="M340">
            <v>5.1086897272779441E-3</v>
          </cell>
          <cell r="N340">
            <v>5.2202129118276569E-3</v>
          </cell>
          <cell r="O340">
            <v>4.7631759027508555E-3</v>
          </cell>
        </row>
        <row r="341">
          <cell r="A341" t="str">
            <v>D-TNGA</v>
          </cell>
          <cell r="B341" t="str">
            <v>VAR_fin</v>
          </cell>
          <cell r="C341" t="str">
            <v>BNGA</v>
          </cell>
          <cell r="D341">
            <v>2.1441260802899535E-2</v>
          </cell>
          <cell r="E341">
            <v>1.665285973357648E-2</v>
          </cell>
          <cell r="F341">
            <v>7.0170170702775602E-3</v>
          </cell>
          <cell r="G341">
            <v>2.4076402052986652E-3</v>
          </cell>
          <cell r="H341">
            <v>2.3393026582979306E-3</v>
          </cell>
          <cell r="I341">
            <v>2.637126338367191E-4</v>
          </cell>
          <cell r="J341">
            <v>2.7603324924633106E-4</v>
          </cell>
          <cell r="K341">
            <v>5.3771682691862476E-4</v>
          </cell>
          <cell r="L341">
            <v>3.6127106725856133E-4</v>
          </cell>
          <cell r="M341">
            <v>5.9116091026336704E-4</v>
          </cell>
          <cell r="N341">
            <v>4.8990177228330832E-4</v>
          </cell>
          <cell r="O341">
            <v>9.2778211395490296E-4</v>
          </cell>
        </row>
        <row r="342">
          <cell r="A342" t="str">
            <v>D-TNGA</v>
          </cell>
          <cell r="B342" t="str">
            <v>VAR_fin</v>
          </cell>
          <cell r="C342" t="str">
            <v>H2</v>
          </cell>
          <cell r="E342">
            <v>1.6077230604691808E-3</v>
          </cell>
          <cell r="F342">
            <v>1.7611212489987613E-3</v>
          </cell>
          <cell r="G342">
            <v>5.8231522167356011E-5</v>
          </cell>
          <cell r="H342">
            <v>7.2161013432306553E-5</v>
          </cell>
          <cell r="I342">
            <v>7.1556512451440214E-5</v>
          </cell>
          <cell r="J342">
            <v>7.1247797218512699E-5</v>
          </cell>
          <cell r="K342">
            <v>8.1818933405471657E-5</v>
          </cell>
          <cell r="L342">
            <v>7.3762667011244133E-5</v>
          </cell>
          <cell r="M342">
            <v>8.0944749116986314E-5</v>
          </cell>
          <cell r="N342">
            <v>7.8356100092009015E-5</v>
          </cell>
          <cell r="O342">
            <v>8.4629864629106585E-5</v>
          </cell>
        </row>
        <row r="343">
          <cell r="A343" t="str">
            <v>D-TNGA</v>
          </cell>
          <cell r="B343" t="str">
            <v>VAR_ncap</v>
          </cell>
          <cell r="C343" t="str">
            <v>-</v>
          </cell>
          <cell r="D343">
            <v>3.3728781859756401E-7</v>
          </cell>
          <cell r="E343">
            <v>2.2220977473551201E-7</v>
          </cell>
          <cell r="F343">
            <v>2.6149812420516099E-7</v>
          </cell>
          <cell r="G343">
            <v>2.7120287543069899E-7</v>
          </cell>
          <cell r="H343">
            <v>4.8698579585157197E-7</v>
          </cell>
          <cell r="I343">
            <v>6.82318778561709E-7</v>
          </cell>
          <cell r="J343">
            <v>1.1823003028764899E-6</v>
          </cell>
          <cell r="K343">
            <v>4.8139965855392201E-6</v>
          </cell>
          <cell r="L343">
            <v>1.1748212680317901E-3</v>
          </cell>
          <cell r="M343">
            <v>1.1153070509926E-4</v>
          </cell>
          <cell r="N343">
            <v>9.7220939129379302E-6</v>
          </cell>
          <cell r="O343">
            <v>3.5472178220911601E-4</v>
          </cell>
        </row>
        <row r="344">
          <cell r="A344" t="str">
            <v>D-TNGA</v>
          </cell>
          <cell r="B344" t="str">
            <v>VAR_cap</v>
          </cell>
          <cell r="C344" t="str">
            <v>-</v>
          </cell>
          <cell r="D344">
            <v>0.95961803036946258</v>
          </cell>
          <cell r="E344">
            <v>0.95961825257923739</v>
          </cell>
          <cell r="F344">
            <v>0.95961851407736154</v>
          </cell>
          <cell r="G344">
            <v>0.95961878528023703</v>
          </cell>
          <cell r="H344">
            <v>0.95961927226603283</v>
          </cell>
          <cell r="I344">
            <v>0.95961995458481142</v>
          </cell>
          <cell r="J344">
            <v>0.9596211368851143</v>
          </cell>
          <cell r="K344">
            <v>0.3278110107467338</v>
          </cell>
          <cell r="L344">
            <v>1.1830790680875899E-3</v>
          </cell>
          <cell r="M344">
            <v>1.2942515937666499E-3</v>
          </cell>
          <cell r="N344">
            <v>1.30347121340857E-3</v>
          </cell>
          <cell r="O344">
            <v>1.6579614507159399E-3</v>
          </cell>
        </row>
        <row r="345">
          <cell r="A345" t="str">
            <v>T_C-BAT-ELC-S2</v>
          </cell>
          <cell r="B345" t="str">
            <v>VAR_fout</v>
          </cell>
          <cell r="C345" t="str">
            <v>TPCAR</v>
          </cell>
          <cell r="D345">
            <v>9.6872724346941178E-2</v>
          </cell>
          <cell r="E345">
            <v>0.15411717513602813</v>
          </cell>
          <cell r="F345">
            <v>2.7832099499137057</v>
          </cell>
          <cell r="G345">
            <v>9.9736471448382762</v>
          </cell>
          <cell r="H345">
            <v>16.665916429414864</v>
          </cell>
          <cell r="I345">
            <v>17.567537752644768</v>
          </cell>
          <cell r="J345">
            <v>17.647681383813186</v>
          </cell>
          <cell r="K345">
            <v>17.978032501783023</v>
          </cell>
          <cell r="L345">
            <v>17.935920650638064</v>
          </cell>
          <cell r="M345">
            <v>17.759772049451001</v>
          </cell>
          <cell r="N345">
            <v>17.162360266619697</v>
          </cell>
          <cell r="O345">
            <v>17.004914755586778</v>
          </cell>
        </row>
        <row r="346">
          <cell r="A346" t="str">
            <v>T_C-BAT-ELC-S2</v>
          </cell>
          <cell r="B346" t="str">
            <v>VAR_fin</v>
          </cell>
          <cell r="C346" t="str">
            <v>T-ELC-car-BatSTGOut_S2</v>
          </cell>
          <cell r="D346">
            <v>6.6179012861977943E-2</v>
          </cell>
          <cell r="E346">
            <v>0.10528580242102954</v>
          </cell>
          <cell r="F346">
            <v>1.9013616919997371</v>
          </cell>
          <cell r="G346">
            <v>6.8135393850923744</v>
          </cell>
          <cell r="H346">
            <v>11.005348408996614</v>
          </cell>
          <cell r="I346">
            <v>11.334048484416533</v>
          </cell>
          <cell r="J346">
            <v>10.901979146047816</v>
          </cell>
          <cell r="K346">
            <v>10.354868340559984</v>
          </cell>
          <cell r="L346">
            <v>9.9356258138522264</v>
          </cell>
          <cell r="M346">
            <v>9.3555002041919018</v>
          </cell>
          <cell r="N346">
            <v>8.7233794750476541</v>
          </cell>
          <cell r="O346">
            <v>8.4938904970213969</v>
          </cell>
        </row>
        <row r="347">
          <cell r="A347" t="str">
            <v>T_C-BAT-ELC-S2</v>
          </cell>
          <cell r="B347" t="str">
            <v>VAR_ncap</v>
          </cell>
          <cell r="C347" t="str">
            <v>-</v>
          </cell>
          <cell r="D347">
            <v>9.3421448335878797E-5</v>
          </cell>
          <cell r="E347">
            <v>4.1828738402011398E-4</v>
          </cell>
          <cell r="F347">
            <v>0.20264837344133399</v>
          </cell>
          <cell r="G347">
            <v>0.60308112145177295</v>
          </cell>
          <cell r="H347">
            <v>1.1749767408263001</v>
          </cell>
          <cell r="I347">
            <v>0.54301381632520096</v>
          </cell>
          <cell r="J347">
            <v>0.721822099099385</v>
          </cell>
          <cell r="K347">
            <v>0.98528984758075</v>
          </cell>
          <cell r="L347">
            <v>0.61038490112604304</v>
          </cell>
          <cell r="M347">
            <v>0.65378892203489902</v>
          </cell>
          <cell r="N347">
            <v>0.65723452195736598</v>
          </cell>
          <cell r="O347">
            <v>0.48256293504079301</v>
          </cell>
        </row>
        <row r="348">
          <cell r="A348" t="str">
            <v>T_C-BAT-ELC-S2</v>
          </cell>
          <cell r="B348" t="str">
            <v>VAR_cap</v>
          </cell>
          <cell r="C348" t="str">
            <v>-</v>
          </cell>
          <cell r="D348">
            <v>7.3800225239254403E-3</v>
          </cell>
          <cell r="E348">
            <v>1.1695129192186649E-2</v>
          </cell>
          <cell r="F348">
            <v>0.21118232881045756</v>
          </cell>
          <cell r="G348">
            <v>0.75674936305914065</v>
          </cell>
          <cell r="H348">
            <v>1.742854514717225</v>
          </cell>
          <cell r="I348">
            <v>1.8433693226216827</v>
          </cell>
          <cell r="J348">
            <v>1.8613302140097183</v>
          </cell>
          <cell r="K348">
            <v>1.8961821971584234</v>
          </cell>
          <cell r="L348">
            <v>1.8917748866497368</v>
          </cell>
          <cell r="M348">
            <v>1.8731714305901344</v>
          </cell>
          <cell r="N348">
            <v>1.8101578897842283</v>
          </cell>
          <cell r="O348">
            <v>1.7935861765150842</v>
          </cell>
        </row>
        <row r="349">
          <cell r="A349" t="str">
            <v>TFLGV-BeVELCExt</v>
          </cell>
          <cell r="B349" t="str">
            <v>VAR_fout</v>
          </cell>
          <cell r="C349" t="str">
            <v>TFLGV</v>
          </cell>
          <cell r="D349">
            <v>2.7810669690424027E-2</v>
          </cell>
          <cell r="E349">
            <v>2.1854082931351482E-2</v>
          </cell>
          <cell r="F349">
            <v>1.8556068124634013E-2</v>
          </cell>
          <cell r="G349">
            <v>9.2155815764802529E-3</v>
          </cell>
        </row>
        <row r="350">
          <cell r="A350" t="str">
            <v>TFLGV-BeVELCExt</v>
          </cell>
          <cell r="B350" t="str">
            <v>VAR_fin</v>
          </cell>
          <cell r="C350" t="str">
            <v>TELC</v>
          </cell>
          <cell r="D350">
            <v>4.0350765437077697E-2</v>
          </cell>
          <cell r="E350">
            <v>3.1415503548792433E-2</v>
          </cell>
          <cell r="F350">
            <v>2.6310147478696349E-2</v>
          </cell>
          <cell r="G350">
            <v>1.3066524047584821E-2</v>
          </cell>
        </row>
        <row r="351">
          <cell r="A351" t="str">
            <v>TFLGV-BeVELCExt</v>
          </cell>
          <cell r="B351" t="str">
            <v>VAR_cap</v>
          </cell>
          <cell r="C351" t="str">
            <v>-</v>
          </cell>
          <cell r="D351">
            <v>1.9499260961044658E-3</v>
          </cell>
          <cell r="E351">
            <v>1.6899792029042191E-3</v>
          </cell>
          <cell r="F351">
            <v>1.2999999999999999E-3</v>
          </cell>
          <cell r="G351">
            <v>6.4999999999999997E-4</v>
          </cell>
        </row>
        <row r="352">
          <cell r="A352" t="str">
            <v>T_C-BAT-ELC-S3</v>
          </cell>
          <cell r="B352" t="str">
            <v>VAR_fout</v>
          </cell>
          <cell r="C352" t="str">
            <v>TPCAR</v>
          </cell>
          <cell r="D352">
            <v>6.1032423164453634E-2</v>
          </cell>
          <cell r="E352">
            <v>0.12953391467154485</v>
          </cell>
          <cell r="F352">
            <v>0.16132865815102865</v>
          </cell>
          <cell r="G352">
            <v>2.6264287661546639</v>
          </cell>
          <cell r="H352">
            <v>7.471193907827943</v>
          </cell>
          <cell r="I352">
            <v>10.58705815200863</v>
          </cell>
          <cell r="J352">
            <v>11.072153538844583</v>
          </cell>
          <cell r="K352">
            <v>10.792072402532781</v>
          </cell>
          <cell r="L352">
            <v>12.567112118851558</v>
          </cell>
          <cell r="M352">
            <v>13.501086331713578</v>
          </cell>
          <cell r="N352">
            <v>14.812672794800859</v>
          </cell>
          <cell r="O352">
            <v>15.275700513840309</v>
          </cell>
        </row>
        <row r="353">
          <cell r="A353" t="str">
            <v>T_C-BAT-ELC-S3</v>
          </cell>
          <cell r="B353" t="str">
            <v>VAR_fin</v>
          </cell>
          <cell r="C353" t="str">
            <v>T-ELC-car-BatSTGOut_S3</v>
          </cell>
          <cell r="D353">
            <v>4.5633331195048581E-2</v>
          </cell>
          <cell r="E353">
            <v>9.6851209942463296E-2</v>
          </cell>
          <cell r="F353">
            <v>0.12062382102741721</v>
          </cell>
          <cell r="G353">
            <v>1.9637544690498667</v>
          </cell>
          <cell r="H353">
            <v>5.3807135876324583</v>
          </cell>
          <cell r="I353">
            <v>7.4006120208924671</v>
          </cell>
          <cell r="J353">
            <v>7.4583270879708596</v>
          </cell>
          <cell r="K353">
            <v>6.8533934889990169</v>
          </cell>
          <cell r="L353">
            <v>7.5132301733465878</v>
          </cell>
          <cell r="M353">
            <v>7.6483282795552672</v>
          </cell>
          <cell r="N353">
            <v>8.1804122554545486</v>
          </cell>
          <cell r="O353">
            <v>8.3247798847980103</v>
          </cell>
        </row>
        <row r="354">
          <cell r="A354" t="str">
            <v>T_C-BAT-ELC-S3</v>
          </cell>
          <cell r="B354" t="str">
            <v>VAR_ncap</v>
          </cell>
          <cell r="C354" t="str">
            <v>-</v>
          </cell>
          <cell r="D354">
            <v>9.0965608968842997E-5</v>
          </cell>
          <cell r="E354">
            <v>2.7397197857473498E-3</v>
          </cell>
          <cell r="F354">
            <v>2.59713849885891E-3</v>
          </cell>
          <cell r="G354">
            <v>0.180794086275507</v>
          </cell>
          <cell r="H354">
            <v>0.37911603763430701</v>
          </cell>
          <cell r="I354">
            <v>0.32544852288829901</v>
          </cell>
          <cell r="J354">
            <v>0.27304517353372898</v>
          </cell>
          <cell r="K354">
            <v>0.32620595835111899</v>
          </cell>
          <cell r="L354">
            <v>0.42791640788199298</v>
          </cell>
          <cell r="M354">
            <v>0.423021004532464</v>
          </cell>
          <cell r="N354">
            <v>0.66069117008920397</v>
          </cell>
          <cell r="O354">
            <v>0.41668764923778401</v>
          </cell>
        </row>
        <row r="355">
          <cell r="A355" t="str">
            <v>T_C-BAT-ELC-S3</v>
          </cell>
          <cell r="B355" t="str">
            <v>VAR_cap</v>
          </cell>
          <cell r="C355" t="str">
            <v>-</v>
          </cell>
          <cell r="D355">
            <v>4.3117138660824514E-3</v>
          </cell>
          <cell r="E355">
            <v>8.9201364720370418E-3</v>
          </cell>
          <cell r="F355">
            <v>1.1132315640269806E-2</v>
          </cell>
          <cell r="G355">
            <v>0.18061619090326958</v>
          </cell>
          <cell r="H355">
            <v>0.51374261464524218</v>
          </cell>
          <cell r="I355">
            <v>0.7279793517490446</v>
          </cell>
          <cell r="J355">
            <v>0.76134406601724536</v>
          </cell>
          <cell r="K355">
            <v>0.74212694438495441</v>
          </cell>
          <cell r="L355">
            <v>0.88098593576188544</v>
          </cell>
          <cell r="M355">
            <v>1.0525619224563436</v>
          </cell>
          <cell r="N355">
            <v>1.4032041220186922</v>
          </cell>
          <cell r="O355">
            <v>1.5003996774859629</v>
          </cell>
        </row>
        <row r="356">
          <cell r="A356" t="str">
            <v>T_C-BAT-ELC-S4</v>
          </cell>
          <cell r="B356" t="str">
            <v>VAR_fout</v>
          </cell>
          <cell r="C356" t="str">
            <v>TPCAR</v>
          </cell>
          <cell r="D356">
            <v>0.19328040344990469</v>
          </cell>
          <cell r="E356">
            <v>1.2291201480995615</v>
          </cell>
          <cell r="F356">
            <v>2.1003576387044895</v>
          </cell>
          <cell r="G356">
            <v>3.825794411956803</v>
          </cell>
          <cell r="H356">
            <v>4.1937946893251112</v>
          </cell>
          <cell r="I356">
            <v>2.6357008833553288</v>
          </cell>
          <cell r="J356">
            <v>2.7701508378467317</v>
          </cell>
          <cell r="K356">
            <v>2.9114584648436876</v>
          </cell>
          <cell r="L356">
            <v>3.0599748070318302</v>
          </cell>
          <cell r="M356">
            <v>3.2160650793969352</v>
          </cell>
          <cell r="N356">
            <v>3.3801178380362953</v>
          </cell>
          <cell r="O356">
            <v>3.552542866418384</v>
          </cell>
        </row>
        <row r="357">
          <cell r="A357" t="str">
            <v>T_C-BAT-ELC-S4</v>
          </cell>
          <cell r="B357" t="str">
            <v>VAR_fin</v>
          </cell>
          <cell r="C357" t="str">
            <v>T-ELC-car-BatSTGOut_S4</v>
          </cell>
          <cell r="D357">
            <v>0.14925439747503338</v>
          </cell>
          <cell r="E357">
            <v>0.94914737270077931</v>
          </cell>
          <cell r="F357">
            <v>1.6219317026010496</v>
          </cell>
          <cell r="G357">
            <v>2.9543431699632197</v>
          </cell>
          <cell r="H357">
            <v>3.17840541685498</v>
          </cell>
          <cell r="I357">
            <v>1.9756155740368297</v>
          </cell>
          <cell r="J357">
            <v>1.9238517653878096</v>
          </cell>
          <cell r="K357">
            <v>1.9050208018749135</v>
          </cell>
          <cell r="L357">
            <v>1.9232244438529518</v>
          </cell>
          <cell r="M357">
            <v>1.9390430577215316</v>
          </cell>
          <cell r="N357">
            <v>2.0014645377211746</v>
          </cell>
          <cell r="O357">
            <v>2.0510409451769465</v>
          </cell>
        </row>
        <row r="358">
          <cell r="A358" t="str">
            <v>T_C-BAT-ELC-S4</v>
          </cell>
          <cell r="B358" t="str">
            <v>VAR_ncap</v>
          </cell>
          <cell r="C358" t="str">
            <v>-</v>
          </cell>
          <cell r="D358">
            <v>1.6044923754967999E-4</v>
          </cell>
          <cell r="E358">
            <v>6.9636148036574003E-2</v>
          </cell>
          <cell r="F358">
            <v>7.4743018448988993E-2</v>
          </cell>
          <cell r="G358">
            <v>0.17113784984265201</v>
          </cell>
          <cell r="H358">
            <v>0.132709076290841</v>
          </cell>
          <cell r="I358">
            <v>7.3543499710612796E-3</v>
          </cell>
          <cell r="J358">
            <v>0.13672436213081299</v>
          </cell>
          <cell r="K358">
            <v>0.112373711480435</v>
          </cell>
          <cell r="L358">
            <v>0.17272540051878399</v>
          </cell>
          <cell r="M358">
            <v>0.11529190635808199</v>
          </cell>
          <cell r="N358">
            <v>2.45035963581786E-2</v>
          </cell>
          <cell r="O358">
            <v>0.25977151824505401</v>
          </cell>
        </row>
        <row r="359">
          <cell r="A359" t="str">
            <v>T_C-BAT-ELC-S4</v>
          </cell>
          <cell r="B359" t="str">
            <v>VAR_cap</v>
          </cell>
          <cell r="C359" t="str">
            <v>-</v>
          </cell>
          <cell r="D359">
            <v>1.5362865864973704E-2</v>
          </cell>
          <cell r="E359">
            <v>9.6800173287002592E-2</v>
          </cell>
          <cell r="F359">
            <v>0.16546037006344461</v>
          </cell>
          <cell r="G359">
            <v>0.3013215387671993</v>
          </cell>
          <cell r="H359">
            <v>0.33034479624354646</v>
          </cell>
          <cell r="I359">
            <v>0.2077832829201568</v>
          </cell>
          <cell r="J359">
            <v>0.21926956467545661</v>
          </cell>
          <cell r="K359">
            <v>0.22962371408038446</v>
          </cell>
          <cell r="L359">
            <v>0.34411205777775566</v>
          </cell>
          <cell r="M359">
            <v>0.35747424339942585</v>
          </cell>
          <cell r="N359">
            <v>0.26714517995719772</v>
          </cell>
          <cell r="O359">
            <v>0.39956687795572587</v>
          </cell>
        </row>
        <row r="360">
          <cell r="A360" t="str">
            <v>T_B_c-ICENGA-S1</v>
          </cell>
          <cell r="B360" t="str">
            <v>VAR_fout</v>
          </cell>
          <cell r="C360" t="str">
            <v>CO2_T</v>
          </cell>
          <cell r="E360">
            <v>1.22314658541317E-2</v>
          </cell>
          <cell r="F360">
            <v>0.10510876766925981</v>
          </cell>
        </row>
        <row r="361">
          <cell r="A361" t="str">
            <v>T_B_c-ICENGA-S1</v>
          </cell>
          <cell r="B361" t="str">
            <v>VAR_fout</v>
          </cell>
          <cell r="C361" t="str">
            <v>TPBSc</v>
          </cell>
          <cell r="E361">
            <v>2.6075906333137078E-5</v>
          </cell>
          <cell r="F361">
            <v>2.3468026369601215E-4</v>
          </cell>
        </row>
        <row r="362">
          <cell r="A362" t="str">
            <v>T_B_c-ICENGA-S1</v>
          </cell>
          <cell r="B362" t="str">
            <v>VAR_fin</v>
          </cell>
          <cell r="C362" t="str">
            <v>TNGA</v>
          </cell>
          <cell r="E362">
            <v>2.1686996195269075E-4</v>
          </cell>
          <cell r="F362">
            <v>1.8636306324336842E-3</v>
          </cell>
        </row>
        <row r="363">
          <cell r="A363" t="str">
            <v>T_B_c-ICENGA-S1</v>
          </cell>
          <cell r="B363" t="str">
            <v>VAR_ncap</v>
          </cell>
          <cell r="C363" t="str">
            <v>-</v>
          </cell>
          <cell r="E363">
            <v>7.3401383314404597E-7</v>
          </cell>
          <cell r="F363">
            <v>4.6481041125782602E-6</v>
          </cell>
        </row>
        <row r="364">
          <cell r="A364" t="str">
            <v>T_B_c-ICENGA-S1</v>
          </cell>
          <cell r="B364" t="str">
            <v>VAR_cap</v>
          </cell>
          <cell r="C364" t="str">
            <v>-</v>
          </cell>
          <cell r="E364">
            <v>7.3401383314404597E-7</v>
          </cell>
          <cell r="F364">
            <v>5.3821179457222996E-6</v>
          </cell>
          <cell r="G364">
            <v>-1.2656966421301338E-9</v>
          </cell>
          <cell r="H364">
            <v>7.743243274397382E-10</v>
          </cell>
        </row>
        <row r="365">
          <cell r="A365" t="str">
            <v>TFLGV-FCLH2O</v>
          </cell>
          <cell r="B365" t="str">
            <v>VAR_fout</v>
          </cell>
          <cell r="C365" t="str">
            <v>TFLGV</v>
          </cell>
          <cell r="E365">
            <v>7.9462326823039354E-5</v>
          </cell>
          <cell r="F365">
            <v>1.0602954108170747E-4</v>
          </cell>
          <cell r="G365">
            <v>9.4757227874771476E-6</v>
          </cell>
          <cell r="H365">
            <v>8.5913393727032401E-6</v>
          </cell>
          <cell r="I365">
            <v>8.1994462589916491E-6</v>
          </cell>
          <cell r="J365">
            <v>8.7701781901747304E-6</v>
          </cell>
          <cell r="K365">
            <v>8.4764585332612803E-6</v>
          </cell>
          <cell r="L365">
            <v>8.1532624064254576E-6</v>
          </cell>
          <cell r="M365">
            <v>7.8632378347372314E-6</v>
          </cell>
          <cell r="N365">
            <v>6.9437929358628358E-6</v>
          </cell>
          <cell r="O365">
            <v>2.9786769118211213E-5</v>
          </cell>
        </row>
        <row r="366">
          <cell r="A366" t="str">
            <v>TFLGV-FCLH2O</v>
          </cell>
          <cell r="B366" t="str">
            <v>VAR_fin</v>
          </cell>
          <cell r="C366" t="str">
            <v>TH2O</v>
          </cell>
          <cell r="E366">
            <v>1.7084872182091749E-4</v>
          </cell>
          <cell r="F366">
            <v>2.2454377719337116E-4</v>
          </cell>
          <cell r="G366">
            <v>1.9087779829776734E-5</v>
          </cell>
          <cell r="H366">
            <v>1.6224733530249558E-5</v>
          </cell>
          <cell r="I366">
            <v>1.4570230363249839E-5</v>
          </cell>
          <cell r="J366">
            <v>1.5217255130656136E-5</v>
          </cell>
          <cell r="K366">
            <v>1.425109945939248E-5</v>
          </cell>
          <cell r="L366">
            <v>1.3542708238488952E-5</v>
          </cell>
          <cell r="M366">
            <v>1.3001329969414769E-5</v>
          </cell>
          <cell r="N366">
            <v>1.1481090244990782E-5</v>
          </cell>
          <cell r="O366">
            <v>4.9250400683267582E-5</v>
          </cell>
        </row>
        <row r="367">
          <cell r="A367" t="str">
            <v>TFLGV-FCLH2O</v>
          </cell>
          <cell r="B367" t="str">
            <v>VAR_ncap</v>
          </cell>
          <cell r="C367" t="str">
            <v>-</v>
          </cell>
          <cell r="E367">
            <v>5.9223737717839697E-6</v>
          </cell>
          <cell r="F367">
            <v>2.5226578684438102E-6</v>
          </cell>
          <cell r="G367">
            <v>2.9134485349501298E-7</v>
          </cell>
          <cell r="H367">
            <v>3.1383377244691001E-7</v>
          </cell>
          <cell r="I367">
            <v>3.3430006819635902E-7</v>
          </cell>
          <cell r="J367">
            <v>2.6898259119574301E-7</v>
          </cell>
          <cell r="K367">
            <v>3.1138458477794198E-7</v>
          </cell>
          <cell r="L367">
            <v>2.5880735616425802E-7</v>
          </cell>
          <cell r="M367">
            <v>2.4616299450997401E-7</v>
          </cell>
          <cell r="N367">
            <v>3.0671683493328799E-7</v>
          </cell>
          <cell r="O367">
            <v>1.7682585536118301E-6</v>
          </cell>
        </row>
        <row r="368">
          <cell r="A368" t="str">
            <v>TFLGV-FCLH2O</v>
          </cell>
          <cell r="B368" t="str">
            <v>VAR_cap</v>
          </cell>
          <cell r="C368" t="str">
            <v>-</v>
          </cell>
          <cell r="E368">
            <v>5.9223737717839697E-6</v>
          </cell>
          <cell r="F368">
            <v>8.432373894841093E-6</v>
          </cell>
          <cell r="G368">
            <v>7.8416433016450908E-7</v>
          </cell>
          <cell r="H368">
            <v>7.4440241279434992E-7</v>
          </cell>
          <cell r="I368">
            <v>7.0931536774024896E-7</v>
          </cell>
          <cell r="J368">
            <v>7.0754727963805137E-7</v>
          </cell>
          <cell r="K368">
            <v>6.8099892998973063E-7</v>
          </cell>
          <cell r="L368">
            <v>6.4963096088568059E-7</v>
          </cell>
          <cell r="M368">
            <v>6.1711207711667483E-7</v>
          </cell>
          <cell r="N368">
            <v>5.616956809092084E-7</v>
          </cell>
          <cell r="O368">
            <v>2.2411016448737001E-6</v>
          </cell>
        </row>
        <row r="369">
          <cell r="A369" t="str">
            <v>T_B_c-ICENGA-S2</v>
          </cell>
          <cell r="B369" t="str">
            <v>VAR_fout</v>
          </cell>
          <cell r="C369" t="str">
            <v>CO2_T</v>
          </cell>
          <cell r="E369">
            <v>9.4825250360948896E-3</v>
          </cell>
          <cell r="F369">
            <v>5.4915227156978899E-2</v>
          </cell>
        </row>
        <row r="370">
          <cell r="A370" t="str">
            <v>T_B_c-ICENGA-S2</v>
          </cell>
          <cell r="B370" t="str">
            <v>VAR_fout</v>
          </cell>
          <cell r="C370" t="str">
            <v>TPBSc</v>
          </cell>
          <cell r="E370">
            <v>1.4290716062147111E-5</v>
          </cell>
          <cell r="F370">
            <v>8.6213713777289684E-5</v>
          </cell>
        </row>
        <row r="371">
          <cell r="A371" t="str">
            <v>T_B_c-ICENGA-S2</v>
          </cell>
          <cell r="B371" t="str">
            <v>VAR_fin</v>
          </cell>
          <cell r="C371" t="str">
            <v>TNGA</v>
          </cell>
          <cell r="E371">
            <v>1.681298765265049E-4</v>
          </cell>
          <cell r="F371">
            <v>9.7367424037196496E-4</v>
          </cell>
        </row>
        <row r="372">
          <cell r="A372" t="str">
            <v>T_B_c-ICENGA-S2</v>
          </cell>
          <cell r="B372" t="str">
            <v>VAR_ncap</v>
          </cell>
          <cell r="C372" t="str">
            <v>-</v>
          </cell>
          <cell r="E372">
            <v>3.9264978554122798E-7</v>
          </cell>
          <cell r="F372">
            <v>1.58704113549558E-6</v>
          </cell>
        </row>
        <row r="373">
          <cell r="A373" t="str">
            <v>T_B_c-ICENGA-S2</v>
          </cell>
          <cell r="B373" t="str">
            <v>VAR_cap</v>
          </cell>
          <cell r="C373" t="str">
            <v>-</v>
          </cell>
          <cell r="E373">
            <v>3.9264978554122798E-7</v>
          </cell>
          <cell r="F373">
            <v>1.9796909210368098E-6</v>
          </cell>
          <cell r="G373">
            <v>-2.0363520180603163E-9</v>
          </cell>
          <cell r="H373">
            <v>9.4198193438003695E-11</v>
          </cell>
        </row>
        <row r="374">
          <cell r="A374" t="str">
            <v>T_B_u-ICEDSL-S1</v>
          </cell>
          <cell r="B374" t="str">
            <v>VAR_fout</v>
          </cell>
          <cell r="C374" t="str">
            <v>CO2_T</v>
          </cell>
          <cell r="D374">
            <v>2.1946768735545918E-2</v>
          </cell>
          <cell r="E374">
            <v>18.869622115323729</v>
          </cell>
          <cell r="F374">
            <v>33.493080980216057</v>
          </cell>
          <cell r="G374">
            <v>3.2714969092079902E-3</v>
          </cell>
        </row>
        <row r="375">
          <cell r="A375" t="str">
            <v>T_B_u-ICEDSL-S1</v>
          </cell>
          <cell r="B375" t="str">
            <v>VAR_fout</v>
          </cell>
          <cell r="C375" t="str">
            <v>TPBSu</v>
          </cell>
          <cell r="D375">
            <v>3.7102664539100544E-5</v>
          </cell>
          <cell r="E375">
            <v>3.3082400749083148E-2</v>
          </cell>
          <cell r="F375">
            <v>6.0095818055114748E-2</v>
          </cell>
          <cell r="G375">
            <v>5.5307117792905161E-6</v>
          </cell>
        </row>
        <row r="376">
          <cell r="A376" t="str">
            <v>T_B_u-ICEDSL-S1</v>
          </cell>
          <cell r="B376" t="str">
            <v>VAR_fin</v>
          </cell>
          <cell r="C376" t="str">
            <v>TDSL</v>
          </cell>
          <cell r="D376">
            <v>2.9941021467320451E-4</v>
          </cell>
          <cell r="E376">
            <v>0.25743004250100576</v>
          </cell>
          <cell r="F376">
            <v>0.45693152769735457</v>
          </cell>
          <cell r="G376">
            <v>4.4631608584010836E-5</v>
          </cell>
        </row>
        <row r="377">
          <cell r="A377" t="str">
            <v>T_B_u-ICEDSL-S1</v>
          </cell>
          <cell r="B377" t="str">
            <v>VAR_ncap</v>
          </cell>
          <cell r="C377" t="str">
            <v>-</v>
          </cell>
          <cell r="E377">
            <v>6.24129251465006E-4</v>
          </cell>
          <cell r="F377">
            <v>5.0950210935415702E-4</v>
          </cell>
          <cell r="K377">
            <v>1.06814908522369E-8</v>
          </cell>
          <cell r="L377">
            <v>1.23654432104928E-8</v>
          </cell>
          <cell r="M377">
            <v>1.13252483159625E-8</v>
          </cell>
          <cell r="N377">
            <v>1.09616352072292E-8</v>
          </cell>
          <cell r="O377">
            <v>1.2452757281367E-8</v>
          </cell>
        </row>
        <row r="378">
          <cell r="A378" t="str">
            <v>T_B_u-ICEDSL-S1</v>
          </cell>
          <cell r="B378" t="str">
            <v>VAR_cap</v>
          </cell>
          <cell r="C378" t="str">
            <v>-</v>
          </cell>
          <cell r="D378">
            <v>7.0464135021097004E-7</v>
          </cell>
          <cell r="E378">
            <v>6.2496117832857841E-4</v>
          </cell>
          <cell r="F378">
            <v>1.1344632876827325E-3</v>
          </cell>
          <cell r="G378">
            <v>6.059570990639418E-8</v>
          </cell>
          <cell r="H378">
            <v>4.2558891849586201E-9</v>
          </cell>
          <cell r="K378">
            <v>1.06814908522369E-8</v>
          </cell>
          <cell r="L378">
            <v>2.3046934062729702E-8</v>
          </cell>
          <cell r="M378">
            <v>2.9163287126979199E-8</v>
          </cell>
          <cell r="N378">
            <v>2.44770746066098E-8</v>
          </cell>
          <cell r="O378">
            <v>3.10573816733343E-8</v>
          </cell>
        </row>
        <row r="379">
          <cell r="A379" t="str">
            <v>T_B_c-ICENGA-S3</v>
          </cell>
          <cell r="B379" t="str">
            <v>VAR_fout</v>
          </cell>
          <cell r="C379" t="str">
            <v>CO2_T</v>
          </cell>
          <cell r="E379">
            <v>8.3474238686147301E-3</v>
          </cell>
          <cell r="F379">
            <v>3.5503825412543683E-2</v>
          </cell>
        </row>
        <row r="380">
          <cell r="A380" t="str">
            <v>T_B_c-ICENGA-S3</v>
          </cell>
          <cell r="B380" t="str">
            <v>VAR_fout</v>
          </cell>
          <cell r="C380" t="str">
            <v>TPBSc</v>
          </cell>
          <cell r="E380">
            <v>8.3506997087322047E-6</v>
          </cell>
          <cell r="F380">
            <v>3.6864707967222733E-5</v>
          </cell>
        </row>
        <row r="381">
          <cell r="A381" t="str">
            <v>T_B_c-ICENGA-S3</v>
          </cell>
          <cell r="B381" t="str">
            <v>VAR_fin</v>
          </cell>
          <cell r="C381" t="str">
            <v>TNGA</v>
          </cell>
          <cell r="E381">
            <v>1.4800396930167954E-4</v>
          </cell>
          <cell r="F381">
            <v>6.2950045057701511E-4</v>
          </cell>
        </row>
        <row r="382">
          <cell r="A382" t="str">
            <v>T_B_c-ICENGA-S3</v>
          </cell>
          <cell r="B382" t="str">
            <v>VAR_ncap</v>
          </cell>
          <cell r="C382" t="str">
            <v>-</v>
          </cell>
          <cell r="E382">
            <v>2.35309736782225E-7</v>
          </cell>
          <cell r="F382">
            <v>6.3317609022137599E-7</v>
          </cell>
        </row>
        <row r="383">
          <cell r="A383" t="str">
            <v>T_B_c-ICENGA-S3</v>
          </cell>
          <cell r="B383" t="str">
            <v>VAR_cap</v>
          </cell>
          <cell r="C383" t="str">
            <v>-</v>
          </cell>
          <cell r="E383">
            <v>2.35309736782225E-7</v>
          </cell>
          <cell r="F383">
            <v>8.6848582700360102E-7</v>
          </cell>
          <cell r="G383">
            <v>6.0240585148408663E-10</v>
          </cell>
        </row>
        <row r="384">
          <cell r="A384" t="str">
            <v>T_B_u-ICEDSL-S2</v>
          </cell>
          <cell r="B384" t="str">
            <v>VAR_fout</v>
          </cell>
          <cell r="C384" t="str">
            <v>CO2_T</v>
          </cell>
          <cell r="D384">
            <v>7.8392242190536292</v>
          </cell>
          <cell r="E384">
            <v>9.8211491503800907</v>
          </cell>
          <cell r="F384">
            <v>16.371929490100147</v>
          </cell>
        </row>
        <row r="385">
          <cell r="A385" t="str">
            <v>T_B_u-ICEDSL-S2</v>
          </cell>
          <cell r="B385" t="str">
            <v>VAR_fout</v>
          </cell>
          <cell r="C385" t="str">
            <v>TPBSu</v>
          </cell>
          <cell r="D385">
            <v>9.3542208831271685E-3</v>
          </cell>
          <cell r="E385">
            <v>1.1762578959227204E-2</v>
          </cell>
          <cell r="F385">
            <v>2.0256765256009057E-2</v>
          </cell>
        </row>
        <row r="386">
          <cell r="A386" t="str">
            <v>T_B_u-ICEDSL-S2</v>
          </cell>
          <cell r="B386" t="str">
            <v>VAR_fin</v>
          </cell>
          <cell r="C386" t="str">
            <v>TDSL</v>
          </cell>
          <cell r="D386">
            <v>0.10694712440728014</v>
          </cell>
          <cell r="E386">
            <v>0.13398566371596282</v>
          </cell>
          <cell r="F386">
            <v>0.22335510900545946</v>
          </cell>
        </row>
        <row r="387">
          <cell r="A387" t="str">
            <v>T_B_u-ICEDSL-S2</v>
          </cell>
          <cell r="B387" t="str">
            <v>VAR_ncap</v>
          </cell>
          <cell r="C387" t="str">
            <v>-</v>
          </cell>
          <cell r="E387">
            <v>7.5660472486911598E-6</v>
          </cell>
          <cell r="F387">
            <v>1.5754265913547999E-4</v>
          </cell>
        </row>
        <row r="388">
          <cell r="A388" t="str">
            <v>T_B_u-ICEDSL-S2</v>
          </cell>
          <cell r="B388" t="str">
            <v>VAR_cap</v>
          </cell>
          <cell r="C388" t="str">
            <v>-</v>
          </cell>
          <cell r="D388">
            <v>1.8447580015748462E-4</v>
          </cell>
          <cell r="E388">
            <v>2.2517928989278845E-4</v>
          </cell>
          <cell r="F388">
            <v>3.8289108846888142E-4</v>
          </cell>
          <cell r="G388">
            <v>-8.4859708600337758E-9</v>
          </cell>
          <cell r="H388">
            <v>2.3841941106117221E-9</v>
          </cell>
        </row>
        <row r="389">
          <cell r="A389" t="str">
            <v>T_B_c-ICENGA-S4</v>
          </cell>
          <cell r="B389" t="str">
            <v>VAR_fout</v>
          </cell>
          <cell r="C389" t="str">
            <v>CO2_T</v>
          </cell>
          <cell r="E389">
            <v>3.5538673147628101E-3</v>
          </cell>
          <cell r="F389">
            <v>1.1265205720604989E-2</v>
          </cell>
        </row>
        <row r="390">
          <cell r="A390" t="str">
            <v>T_B_c-ICENGA-S4</v>
          </cell>
          <cell r="B390" t="str">
            <v>VAR_fout</v>
          </cell>
          <cell r="C390" t="str">
            <v>TPBSc</v>
          </cell>
          <cell r="E390">
            <v>2.3748628702768549E-6</v>
          </cell>
          <cell r="F390">
            <v>7.7731157868130005E-6</v>
          </cell>
        </row>
        <row r="391">
          <cell r="A391" t="str">
            <v>T_B_c-ICENGA-S4</v>
          </cell>
          <cell r="B391" t="str">
            <v>VAR_fin</v>
          </cell>
          <cell r="C391" t="str">
            <v>TNGA</v>
          </cell>
          <cell r="E391">
            <v>6.3011831822035728E-5</v>
          </cell>
          <cell r="F391">
            <v>1.9973769008164893E-4</v>
          </cell>
        </row>
        <row r="392">
          <cell r="A392" t="str">
            <v>T_B_c-ICENGA-S4</v>
          </cell>
          <cell r="B392" t="str">
            <v>VAR_ncap</v>
          </cell>
          <cell r="C392" t="str">
            <v>-</v>
          </cell>
          <cell r="E392">
            <v>7.8797075195938396E-8</v>
          </cell>
          <cell r="F392">
            <v>1.2481797123315101E-7</v>
          </cell>
        </row>
        <row r="393">
          <cell r="A393" t="str">
            <v>T_B_c-ICENGA-S4</v>
          </cell>
          <cell r="B393" t="str">
            <v>VAR_cap</v>
          </cell>
          <cell r="C393" t="str">
            <v>-</v>
          </cell>
          <cell r="E393">
            <v>7.8797075195938396E-8</v>
          </cell>
          <cell r="F393">
            <v>2.0361504642908899E-7</v>
          </cell>
          <cell r="G393">
            <v>-2.6520490613260012E-9</v>
          </cell>
        </row>
        <row r="394">
          <cell r="A394" t="str">
            <v>T_B_u-ICEDSL-S3</v>
          </cell>
          <cell r="B394" t="str">
            <v>VAR_fout</v>
          </cell>
          <cell r="C394" t="str">
            <v>CO2_T</v>
          </cell>
          <cell r="D394">
            <v>45.578438653790528</v>
          </cell>
          <cell r="E394">
            <v>64.048257871176162</v>
          </cell>
          <cell r="F394">
            <v>64.171122967804862</v>
          </cell>
        </row>
        <row r="395">
          <cell r="A395" t="str">
            <v>T_B_u-ICEDSL-S3</v>
          </cell>
          <cell r="B395" t="str">
            <v>VAR_fout</v>
          </cell>
          <cell r="C395" t="str">
            <v>TPBSu</v>
          </cell>
          <cell r="D395">
            <v>3.6033410727844752E-2</v>
          </cell>
          <cell r="E395">
            <v>5.0780840475430113E-2</v>
          </cell>
          <cell r="F395">
            <v>5.0882354538797428E-2</v>
          </cell>
        </row>
        <row r="396">
          <cell r="A396" t="str">
            <v>T_B_u-ICEDSL-S3</v>
          </cell>
          <cell r="B396" t="str">
            <v>VAR_fin</v>
          </cell>
          <cell r="C396" t="str">
            <v>TDSL</v>
          </cell>
          <cell r="D396">
            <v>0.62180680291665158</v>
          </cell>
          <cell r="E396">
            <v>0.87378250847443462</v>
          </cell>
          <cell r="F396">
            <v>0.87545870351712241</v>
          </cell>
        </row>
        <row r="397">
          <cell r="A397" t="str">
            <v>T_B_u-ICEDSL-S3</v>
          </cell>
          <cell r="B397" t="str">
            <v>VAR_ncap</v>
          </cell>
          <cell r="C397" t="str">
            <v>-</v>
          </cell>
          <cell r="E397">
            <v>6.6201318774361896E-6</v>
          </cell>
          <cell r="F397">
            <v>1.0282059161292299E-6</v>
          </cell>
        </row>
        <row r="398">
          <cell r="A398" t="str">
            <v>T_B_u-ICEDSL-S3</v>
          </cell>
          <cell r="B398" t="str">
            <v>VAR_cap</v>
          </cell>
          <cell r="C398" t="str">
            <v>-</v>
          </cell>
          <cell r="D398">
            <v>8.0664108696272628E-4</v>
          </cell>
          <cell r="E398">
            <v>9.5904430281657394E-4</v>
          </cell>
          <cell r="F398">
            <v>9.6015592706722439E-4</v>
          </cell>
          <cell r="G398">
            <v>-9.6227803550431E-9</v>
          </cell>
        </row>
        <row r="399">
          <cell r="A399" t="str">
            <v>T_B_u-ICEDSL-S4</v>
          </cell>
          <cell r="B399" t="str">
            <v>VAR_fout</v>
          </cell>
          <cell r="C399" t="str">
            <v>CO2_T</v>
          </cell>
          <cell r="D399">
            <v>0.48088060578839309</v>
          </cell>
          <cell r="E399">
            <v>9.1583217881324355E-2</v>
          </cell>
          <cell r="F399">
            <v>9.5728570034682325E-2</v>
          </cell>
        </row>
        <row r="400">
          <cell r="A400" t="str">
            <v>T_B_u-ICEDSL-S4</v>
          </cell>
          <cell r="B400" t="str">
            <v>VAR_fout</v>
          </cell>
          <cell r="C400" t="str">
            <v>TPBSu</v>
          </cell>
          <cell r="D400">
            <v>2.535381088871219E-4</v>
          </cell>
          <cell r="E400">
            <v>4.8612916745146092E-5</v>
          </cell>
          <cell r="F400">
            <v>5.1281135032512291E-5</v>
          </cell>
        </row>
        <row r="401">
          <cell r="A401" t="str">
            <v>T_B_u-ICEDSL-S4</v>
          </cell>
          <cell r="B401" t="str">
            <v>VAR_fin</v>
          </cell>
          <cell r="C401" t="str">
            <v>TDSL</v>
          </cell>
          <cell r="D401">
            <v>6.5604448265810678E-3</v>
          </cell>
          <cell r="E401">
            <v>1.2494299847383959E-3</v>
          </cell>
          <cell r="F401">
            <v>1.3059832201184503E-3</v>
          </cell>
        </row>
        <row r="402">
          <cell r="A402" t="str">
            <v>T_B_u-ICEDSL-S4</v>
          </cell>
          <cell r="B402" t="str">
            <v>VAR_ncap</v>
          </cell>
          <cell r="C402" t="str">
            <v>-</v>
          </cell>
          <cell r="E402">
            <v>1.26327834611197E-7</v>
          </cell>
          <cell r="F402">
            <v>1.2306456007940499E-7</v>
          </cell>
        </row>
        <row r="403">
          <cell r="A403" t="str">
            <v>T_B_u-ICEDSL-S4</v>
          </cell>
          <cell r="B403" t="str">
            <v>VAR_cap</v>
          </cell>
          <cell r="C403" t="str">
            <v>-</v>
          </cell>
          <cell r="D403">
            <v>5.5281784766693891E-6</v>
          </cell>
          <cell r="E403">
            <v>1.1658782663137959E-6</v>
          </cell>
          <cell r="F403">
            <v>1.1381599523477027E-6</v>
          </cell>
          <cell r="G403">
            <v>-6.8974498262851396E-9</v>
          </cell>
        </row>
        <row r="404">
          <cell r="A404" t="str">
            <v>D-TBDS1intl</v>
          </cell>
          <cell r="B404" t="str">
            <v>VAR_fout</v>
          </cell>
          <cell r="C404" t="str">
            <v>TKERintl_SAF</v>
          </cell>
          <cell r="G404">
            <v>5.4446612613821097</v>
          </cell>
          <cell r="H404">
            <v>5.7422346267161801</v>
          </cell>
          <cell r="I404">
            <v>5.9416233061294204</v>
          </cell>
          <cell r="J404">
            <v>6.0831840688613603</v>
          </cell>
          <cell r="K404">
            <v>6.2037454060026702</v>
          </cell>
          <cell r="L404">
            <v>6.20374609081248</v>
          </cell>
          <cell r="M404">
            <v>6.2037478253949097</v>
          </cell>
          <cell r="N404">
            <v>6.2037504631706701</v>
          </cell>
          <cell r="O404">
            <v>6.3099915071811896</v>
          </cell>
        </row>
        <row r="405">
          <cell r="A405" t="str">
            <v>D-TBDS1intl</v>
          </cell>
          <cell r="B405" t="str">
            <v>VAR_fin</v>
          </cell>
          <cell r="C405" t="str">
            <v>BDS1</v>
          </cell>
          <cell r="G405">
            <v>5.4446612613821097</v>
          </cell>
          <cell r="H405">
            <v>5.7422346267161801</v>
          </cell>
          <cell r="I405">
            <v>5.9416233061294204</v>
          </cell>
          <cell r="J405">
            <v>6.0831840688613603</v>
          </cell>
          <cell r="K405">
            <v>6.2037454060026702</v>
          </cell>
          <cell r="L405">
            <v>6.20374609081248</v>
          </cell>
          <cell r="M405">
            <v>6.2037478253949097</v>
          </cell>
          <cell r="N405">
            <v>6.2037504631706701</v>
          </cell>
          <cell r="O405">
            <v>6.3099915071811896</v>
          </cell>
        </row>
        <row r="406">
          <cell r="A406" t="str">
            <v>T_B_c-ICENGAEXT</v>
          </cell>
          <cell r="B406" t="str">
            <v>VAR_fout</v>
          </cell>
          <cell r="C406" t="str">
            <v>CO2_T</v>
          </cell>
          <cell r="D406">
            <v>7.7620562916598697E-3</v>
          </cell>
          <cell r="E406">
            <v>7.7628076676603203E-3</v>
          </cell>
          <cell r="F406">
            <v>7.7164227945774096E-3</v>
          </cell>
        </row>
        <row r="407">
          <cell r="A407" t="str">
            <v>T_B_c-ICENGAEXT</v>
          </cell>
          <cell r="B407" t="str">
            <v>VAR_fout</v>
          </cell>
          <cell r="C407" t="str">
            <v>TPBSc</v>
          </cell>
          <cell r="D407">
            <v>1.3694042103938398E-3</v>
          </cell>
          <cell r="E407">
            <v>1.0979139292570962E-3</v>
          </cell>
          <cell r="F407">
            <v>6.8635386513124269E-4</v>
          </cell>
        </row>
        <row r="408">
          <cell r="A408" t="str">
            <v>T_B_c-ICENGAEXT</v>
          </cell>
          <cell r="B408" t="str">
            <v>VAR_fin</v>
          </cell>
          <cell r="C408" t="str">
            <v>TNGA</v>
          </cell>
          <cell r="D408">
            <v>1.3762511155425308E-4</v>
          </cell>
          <cell r="E408">
            <v>1.376384338237645E-4</v>
          </cell>
          <cell r="F408">
            <v>1.3681600699605339E-4</v>
          </cell>
        </row>
        <row r="409">
          <cell r="A409" t="str">
            <v>T_B_c-ICENGAEXT</v>
          </cell>
          <cell r="B409" t="str">
            <v>VAR_cap</v>
          </cell>
          <cell r="C409" t="str">
            <v>-</v>
          </cell>
          <cell r="D409">
            <v>2.9717009847330572E-5</v>
          </cell>
          <cell r="E409">
            <v>2.3778234086242301E-5</v>
          </cell>
          <cell r="F409">
            <v>1.4846453666050042E-5</v>
          </cell>
        </row>
        <row r="410">
          <cell r="A410" t="str">
            <v>T_B_u-ICEDSLEXT</v>
          </cell>
          <cell r="B410" t="str">
            <v>VAR_fout</v>
          </cell>
          <cell r="C410" t="str">
            <v>CO2_T</v>
          </cell>
          <cell r="D410">
            <v>1.27067104025378</v>
          </cell>
          <cell r="E410">
            <v>1.2694241602912699</v>
          </cell>
          <cell r="F410">
            <v>1.2643933848165001</v>
          </cell>
        </row>
        <row r="411">
          <cell r="A411" t="str">
            <v>T_B_u-ICEDSLEXT</v>
          </cell>
          <cell r="B411" t="str">
            <v>VAR_fout</v>
          </cell>
          <cell r="C411" t="str">
            <v>TPBSu</v>
          </cell>
          <cell r="D411">
            <v>0.24215004167746426</v>
          </cell>
          <cell r="E411">
            <v>0.19378368613499408</v>
          </cell>
          <cell r="F411">
            <v>0.12110870912454022</v>
          </cell>
        </row>
        <row r="412">
          <cell r="A412" t="str">
            <v>T_B_u-ICEDSLEXT</v>
          </cell>
          <cell r="B412" t="str">
            <v>VAR_fin</v>
          </cell>
          <cell r="C412" t="str">
            <v>TDSL</v>
          </cell>
          <cell r="D412">
            <v>1.7335212008919239E-2</v>
          </cell>
          <cell r="E412">
            <v>1.7318201368230118E-2</v>
          </cell>
          <cell r="F412">
            <v>1.7249568687810357E-2</v>
          </cell>
        </row>
        <row r="413">
          <cell r="A413" t="str">
            <v>T_B_u-ICEDSLEXT</v>
          </cell>
          <cell r="B413" t="str">
            <v>VAR_cap</v>
          </cell>
          <cell r="C413" t="str">
            <v>-</v>
          </cell>
          <cell r="D413">
            <v>4.5678177705679437E-3</v>
          </cell>
          <cell r="E413">
            <v>3.6542689740420198E-3</v>
          </cell>
          <cell r="F413">
            <v>2.2838674089540635E-3</v>
          </cell>
        </row>
        <row r="414">
          <cell r="A414" t="str">
            <v>D-T-ELC-LGV</v>
          </cell>
          <cell r="B414" t="str">
            <v>VAR_fout</v>
          </cell>
          <cell r="C414" t="str">
            <v>T-ELC-LGV_BatSTGin</v>
          </cell>
          <cell r="D414">
            <v>3.4903299913213282E-2</v>
          </cell>
          <cell r="E414">
            <v>6.4888266759400848E-2</v>
          </cell>
          <cell r="F414">
            <v>0.29683489747339747</v>
          </cell>
          <cell r="G414">
            <v>1.2228014250657357</v>
          </cell>
          <cell r="H414">
            <v>2.8893439554567775</v>
          </cell>
          <cell r="I414">
            <v>5.095012280477377</v>
          </cell>
          <cell r="J414">
            <v>5.2674572162246829</v>
          </cell>
          <cell r="K414">
            <v>5.4722566009466691</v>
          </cell>
          <cell r="L414">
            <v>5.8024192459987516</v>
          </cell>
          <cell r="M414">
            <v>6.3436266125604748</v>
          </cell>
          <cell r="N414">
            <v>6.9258906503741535</v>
          </cell>
          <cell r="O414">
            <v>7.5348322642657708</v>
          </cell>
        </row>
        <row r="415">
          <cell r="A415" t="str">
            <v>D-T-ELC-LGV</v>
          </cell>
          <cell r="B415" t="str">
            <v>VAR_fin</v>
          </cell>
          <cell r="C415" t="str">
            <v>TELC</v>
          </cell>
          <cell r="D415">
            <v>3.4903299913213282E-2</v>
          </cell>
          <cell r="E415">
            <v>6.4888266759400848E-2</v>
          </cell>
          <cell r="F415">
            <v>0.29683489747339747</v>
          </cell>
          <cell r="G415">
            <v>1.2228014250657357</v>
          </cell>
          <cell r="H415">
            <v>2.8893439554567775</v>
          </cell>
          <cell r="I415">
            <v>5.095012280477377</v>
          </cell>
          <cell r="J415">
            <v>5.2674572162246829</v>
          </cell>
          <cell r="K415">
            <v>5.4722566009466691</v>
          </cell>
          <cell r="L415">
            <v>5.8024192459987516</v>
          </cell>
          <cell r="M415">
            <v>6.3436266125604748</v>
          </cell>
          <cell r="N415">
            <v>6.9258906503741535</v>
          </cell>
          <cell r="O415">
            <v>7.5348322642657708</v>
          </cell>
        </row>
        <row r="416">
          <cell r="A416" t="str">
            <v>D-T-ELC-LGV</v>
          </cell>
          <cell r="B416" t="str">
            <v>VAR_ncap</v>
          </cell>
          <cell r="C416" t="str">
            <v>-</v>
          </cell>
          <cell r="D416">
            <v>3.7039974913903599E-3</v>
          </cell>
          <cell r="E416">
            <v>3.16479675014262E-3</v>
          </cell>
          <cell r="F416">
            <v>2.45130154745298E-2</v>
          </cell>
          <cell r="G416">
            <v>9.9281274245601195E-2</v>
          </cell>
          <cell r="H416">
            <v>0.19356302949600501</v>
          </cell>
          <cell r="I416">
            <v>0.324128229608458</v>
          </cell>
          <cell r="J416">
            <v>0.13227516180885701</v>
          </cell>
          <cell r="K416">
            <v>0.33541992077647598</v>
          </cell>
          <cell r="L416">
            <v>0.21839427134015699</v>
          </cell>
          <cell r="M416">
            <v>0.28027570981262301</v>
          </cell>
          <cell r="N416">
            <v>0.41310538310031902</v>
          </cell>
          <cell r="O416">
            <v>0.194180689380759</v>
          </cell>
        </row>
        <row r="417">
          <cell r="A417" t="str">
            <v>D-T-ELC-LGV</v>
          </cell>
          <cell r="B417" t="str">
            <v>VAR_cap</v>
          </cell>
          <cell r="C417" t="str">
            <v>-</v>
          </cell>
          <cell r="D417">
            <v>3.7039974913903599E-3</v>
          </cell>
          <cell r="E417">
            <v>6.8687942415329804E-3</v>
          </cell>
          <cell r="F417">
            <v>3.1381809716062803E-2</v>
          </cell>
          <cell r="G417">
            <v>0.129249968317136</v>
          </cell>
          <cell r="H417">
            <v>0.305403395210883</v>
          </cell>
          <cell r="I417">
            <v>0.538540022683477</v>
          </cell>
          <cell r="J417">
            <v>0.55676795064062801</v>
          </cell>
          <cell r="K417">
            <v>0.57841639039300996</v>
          </cell>
          <cell r="L417">
            <v>0.613312969786169</v>
          </cell>
          <cell r="M417">
            <v>0.67052029757045495</v>
          </cell>
          <cell r="N417">
            <v>0.73206350628191097</v>
          </cell>
          <cell r="O417">
            <v>0.79643373256579097</v>
          </cell>
        </row>
        <row r="418">
          <cell r="A418" t="str">
            <v>T_B_c-FCLH2O-S1</v>
          </cell>
          <cell r="B418" t="str">
            <v>VAR_ncap</v>
          </cell>
          <cell r="C418" t="str">
            <v>-</v>
          </cell>
          <cell r="G418">
            <v>1.04702141599063E-8</v>
          </cell>
        </row>
        <row r="419">
          <cell r="A419" t="str">
            <v>T_B_c-FCLH2O-S1</v>
          </cell>
          <cell r="B419" t="str">
            <v>VAR_cap</v>
          </cell>
          <cell r="C419" t="str">
            <v>-</v>
          </cell>
          <cell r="G419">
            <v>1.04702141599063E-8</v>
          </cell>
          <cell r="H419">
            <v>1.04702141599063E-8</v>
          </cell>
          <cell r="I419">
            <v>2.1987129123818799E-9</v>
          </cell>
        </row>
        <row r="420">
          <cell r="A420" t="str">
            <v>T_B_c-FCLH2O-S2</v>
          </cell>
          <cell r="B420" t="str">
            <v>VAR_ncap</v>
          </cell>
          <cell r="C420" t="str">
            <v>-</v>
          </cell>
          <cell r="G420">
            <v>1.05723605138978E-8</v>
          </cell>
        </row>
        <row r="421">
          <cell r="A421" t="str">
            <v>T_B_c-FCLH2O-S2</v>
          </cell>
          <cell r="B421" t="str">
            <v>VAR_cap</v>
          </cell>
          <cell r="C421" t="str">
            <v>-</v>
          </cell>
          <cell r="G421">
            <v>1.05723605138978E-8</v>
          </cell>
          <cell r="H421">
            <v>1.05723605138978E-8</v>
          </cell>
          <cell r="I421">
            <v>2.2201633339342799E-9</v>
          </cell>
        </row>
        <row r="422">
          <cell r="A422" t="str">
            <v>T_B_c-FCLH2O-S3</v>
          </cell>
          <cell r="B422" t="str">
            <v>VAR_fout</v>
          </cell>
          <cell r="C422" t="str">
            <v>TPBSc</v>
          </cell>
          <cell r="G422">
            <v>4.3619752897286608E-8</v>
          </cell>
        </row>
        <row r="423">
          <cell r="A423" t="str">
            <v>T_B_c-FCLH2O-S3</v>
          </cell>
          <cell r="B423" t="str">
            <v>VAR_fin</v>
          </cell>
          <cell r="C423" t="str">
            <v>TH2O</v>
          </cell>
          <cell r="G423">
            <v>3.8564559505723928E-7</v>
          </cell>
        </row>
        <row r="424">
          <cell r="A424" t="str">
            <v>T_B_c-FCLH2O-S3</v>
          </cell>
          <cell r="B424" t="str">
            <v>VAR_ncap</v>
          </cell>
          <cell r="C424" t="str">
            <v>-</v>
          </cell>
          <cell r="G424">
            <v>1.2579297389374E-8</v>
          </cell>
        </row>
        <row r="425">
          <cell r="A425" t="str">
            <v>T_B_c-FCLH2O-S3</v>
          </cell>
          <cell r="B425" t="str">
            <v>VAR_cap</v>
          </cell>
          <cell r="C425" t="str">
            <v>-</v>
          </cell>
          <cell r="G425">
            <v>1.2579297389374E-8</v>
          </cell>
          <cell r="H425">
            <v>9.5499777116067608E-9</v>
          </cell>
        </row>
        <row r="426">
          <cell r="A426" t="str">
            <v>T_C-HYBGSLEXT</v>
          </cell>
          <cell r="B426" t="str">
            <v>VAR_fout</v>
          </cell>
          <cell r="C426" t="str">
            <v>CO2_T</v>
          </cell>
          <cell r="D426">
            <v>92.553386475368896</v>
          </cell>
          <cell r="E426">
            <v>91.725157365551794</v>
          </cell>
          <cell r="F426">
            <v>68.277812296469307</v>
          </cell>
          <cell r="G426">
            <v>32.395825743172502</v>
          </cell>
        </row>
        <row r="427">
          <cell r="A427" t="str">
            <v>T_C-HYBGSLEXT</v>
          </cell>
          <cell r="B427" t="str">
            <v>VAR_fout</v>
          </cell>
          <cell r="C427" t="str">
            <v>TPCAR</v>
          </cell>
          <cell r="D427">
            <v>0.61927414072770293</v>
          </cell>
          <cell r="E427">
            <v>0.6276986288446843</v>
          </cell>
          <cell r="F427">
            <v>0.48283654253429281</v>
          </cell>
          <cell r="G427">
            <v>0.24142337497253813</v>
          </cell>
        </row>
        <row r="428">
          <cell r="A428" t="str">
            <v>T_C-HYBGSLEXT</v>
          </cell>
          <cell r="B428" t="str">
            <v>VAR_fin</v>
          </cell>
          <cell r="C428" t="str">
            <v>TGSL</v>
          </cell>
          <cell r="D428">
            <v>1.2541109278505269</v>
          </cell>
          <cell r="E428">
            <v>1.2428883111863378</v>
          </cell>
          <cell r="F428">
            <v>0.92517360835324181</v>
          </cell>
          <cell r="G428">
            <v>0.43896782849827243</v>
          </cell>
        </row>
        <row r="429">
          <cell r="A429" t="str">
            <v>T_C-HYBGSLEXT</v>
          </cell>
          <cell r="B429" t="str">
            <v>VAR_cap</v>
          </cell>
          <cell r="C429" t="str">
            <v>-</v>
          </cell>
          <cell r="D429">
            <v>6.5792209970455373E-2</v>
          </cell>
          <cell r="E429">
            <v>5.7063043348441402E-2</v>
          </cell>
          <cell r="F429">
            <v>4.3894619666208098E-2</v>
          </cell>
          <cell r="G429">
            <v>2.1947316895730751E-2</v>
          </cell>
        </row>
        <row r="430">
          <cell r="A430" t="str">
            <v>TPAVDKEREXT</v>
          </cell>
          <cell r="B430" t="str">
            <v>VAR_fout</v>
          </cell>
          <cell r="C430" t="str">
            <v>CO2_T</v>
          </cell>
          <cell r="D430">
            <v>79.576349423418094</v>
          </cell>
          <cell r="E430">
            <v>100.796237247683</v>
          </cell>
          <cell r="F430">
            <v>132.626068984081</v>
          </cell>
          <cell r="G430">
            <v>185.675788544743</v>
          </cell>
          <cell r="H430">
            <v>170.02894982493601</v>
          </cell>
          <cell r="I430">
            <v>154.38211110512901</v>
          </cell>
          <cell r="J430">
            <v>138.735272385321</v>
          </cell>
          <cell r="K430">
            <v>123.088433665514</v>
          </cell>
          <cell r="L430">
            <v>109.90751284479499</v>
          </cell>
          <cell r="M430">
            <v>98.138070491291401</v>
          </cell>
          <cell r="N430">
            <v>87.628958480337403</v>
          </cell>
          <cell r="O430">
            <v>78.245214379164594</v>
          </cell>
        </row>
        <row r="431">
          <cell r="A431" t="str">
            <v>TPAVDKEREXT</v>
          </cell>
          <cell r="B431" t="str">
            <v>VAR_fout</v>
          </cell>
          <cell r="C431" t="str">
            <v>TPAVD</v>
          </cell>
          <cell r="D431">
            <v>1.0930817228491501</v>
          </cell>
          <cell r="E431">
            <v>1.3845636984571901</v>
          </cell>
          <cell r="F431">
            <v>1.82178666186924</v>
          </cell>
          <cell r="G431">
            <v>2.5504916008893299</v>
          </cell>
          <cell r="H431">
            <v>2.33556249759528</v>
          </cell>
          <cell r="I431">
            <v>2.1206333943012199</v>
          </cell>
          <cell r="J431">
            <v>1.90570429100716</v>
          </cell>
          <cell r="K431">
            <v>1.6907751877131001</v>
          </cell>
          <cell r="L431">
            <v>1.5097185830329001</v>
          </cell>
          <cell r="M431">
            <v>1.34805041883642</v>
          </cell>
          <cell r="N431">
            <v>1.2036944846200199</v>
          </cell>
          <cell r="O431">
            <v>1.0747969008127001</v>
          </cell>
        </row>
        <row r="432">
          <cell r="A432" t="str">
            <v>TPAVDKEREXT</v>
          </cell>
          <cell r="B432" t="str">
            <v>VAR_fin</v>
          </cell>
          <cell r="C432" t="str">
            <v>TKER</v>
          </cell>
          <cell r="D432">
            <v>1.0930817228491501</v>
          </cell>
          <cell r="E432">
            <v>1.3845636984571901</v>
          </cell>
          <cell r="F432">
            <v>1.82178666186924</v>
          </cell>
          <cell r="G432">
            <v>2.5504916008893299</v>
          </cell>
          <cell r="H432">
            <v>2.33556249759528</v>
          </cell>
          <cell r="I432">
            <v>2.1206333943012199</v>
          </cell>
          <cell r="J432">
            <v>1.90570429100716</v>
          </cell>
          <cell r="K432">
            <v>1.6907751877131001</v>
          </cell>
          <cell r="L432">
            <v>1.5097185830329001</v>
          </cell>
          <cell r="M432">
            <v>1.34805041883642</v>
          </cell>
          <cell r="N432">
            <v>1.2036944846200199</v>
          </cell>
          <cell r="O432">
            <v>1.0747969008127001</v>
          </cell>
        </row>
        <row r="433">
          <cell r="A433" t="str">
            <v>TPAVDKEREXT</v>
          </cell>
          <cell r="B433" t="str">
            <v>VAR_ncap</v>
          </cell>
          <cell r="C433" t="str">
            <v>-</v>
          </cell>
          <cell r="D433">
            <v>5.12612160976589E-2</v>
          </cell>
          <cell r="E433">
            <v>1.8869135250198199</v>
          </cell>
          <cell r="F433">
            <v>1.22466758225491</v>
          </cell>
          <cell r="G433">
            <v>0.79560014501468601</v>
          </cell>
          <cell r="H433">
            <v>1.1504790722250799</v>
          </cell>
          <cell r="I433">
            <v>0.58615061318554695</v>
          </cell>
          <cell r="J433">
            <v>0.62767396283802201</v>
          </cell>
          <cell r="K433">
            <v>0.57349408883304298</v>
          </cell>
          <cell r="L433">
            <v>0.59698743677736199</v>
          </cell>
          <cell r="M433">
            <v>0.72275537880354102</v>
          </cell>
          <cell r="N433">
            <v>0.58591181329208497</v>
          </cell>
          <cell r="O433">
            <v>0.56060522904406396</v>
          </cell>
        </row>
        <row r="434">
          <cell r="A434" t="str">
            <v>TPAVDKEREXT</v>
          </cell>
          <cell r="B434" t="str">
            <v>VAR_cap</v>
          </cell>
          <cell r="C434" t="str">
            <v>-</v>
          </cell>
          <cell r="D434">
            <v>1.1443429389468089</v>
          </cell>
          <cell r="E434">
            <v>3.03125646396663</v>
          </cell>
          <cell r="F434">
            <v>3.4864277294666559</v>
          </cell>
          <cell r="G434">
            <v>3.2541355880674101</v>
          </cell>
          <cell r="H434">
            <v>3.3475940615323099</v>
          </cell>
          <cell r="I434">
            <v>2.6276985425288637</v>
          </cell>
          <cell r="J434">
            <v>2.0350750546704099</v>
          </cell>
          <cell r="K434">
            <v>1.9225569793180401</v>
          </cell>
          <cell r="L434">
            <v>1.6267581517360201</v>
          </cell>
          <cell r="M434">
            <v>1.613944360965063</v>
          </cell>
          <cell r="N434">
            <v>1.4816624426638132</v>
          </cell>
          <cell r="O434">
            <v>1.2851613733467697</v>
          </cell>
        </row>
        <row r="435">
          <cell r="A435" t="str">
            <v>T_C-ICE-GSL-S1</v>
          </cell>
          <cell r="B435" t="str">
            <v>VAR_fout</v>
          </cell>
          <cell r="C435" t="str">
            <v>CO2_T</v>
          </cell>
          <cell r="D435">
            <v>36.575459929944017</v>
          </cell>
          <cell r="E435">
            <v>40.691250997002633</v>
          </cell>
          <cell r="F435">
            <v>28.46848978618052</v>
          </cell>
          <cell r="G435">
            <v>21.794338471055422</v>
          </cell>
          <cell r="H435">
            <v>1.547664281728359</v>
          </cell>
          <cell r="I435">
            <v>0.41334377041492759</v>
          </cell>
          <cell r="J435">
            <v>0.26376660256799389</v>
          </cell>
          <cell r="K435">
            <v>0.17240614971800031</v>
          </cell>
          <cell r="L435">
            <v>9.3779230776695199E-2</v>
          </cell>
          <cell r="M435">
            <v>8.7366487630400502E-2</v>
          </cell>
          <cell r="N435">
            <v>9.6385426574416344E-2</v>
          </cell>
          <cell r="O435">
            <v>0.1249725452787029</v>
          </cell>
        </row>
        <row r="436">
          <cell r="A436" t="str">
            <v>T_C-ICE-GSL-S1</v>
          </cell>
          <cell r="B436" t="str">
            <v>VAR_fout</v>
          </cell>
          <cell r="C436" t="str">
            <v>TPCAR</v>
          </cell>
          <cell r="D436">
            <v>0.33822616541621131</v>
          </cell>
          <cell r="E436">
            <v>0.37273941478465278</v>
          </cell>
          <cell r="F436">
            <v>0.26088354403139785</v>
          </cell>
          <cell r="G436">
            <v>0.20160735418447898</v>
          </cell>
          <cell r="H436">
            <v>1.2777001189214742E-2</v>
          </cell>
          <cell r="I436">
            <v>3.5444264080462793E-3</v>
          </cell>
          <cell r="J436">
            <v>2.3928350467913089E-3</v>
          </cell>
          <cell r="K436">
            <v>1.6685797878204438E-3</v>
          </cell>
          <cell r="L436">
            <v>9.8748458059446081E-4</v>
          </cell>
          <cell r="M436">
            <v>1.0185580982892371E-3</v>
          </cell>
          <cell r="N436">
            <v>1.1734977873367393E-3</v>
          </cell>
          <cell r="O436">
            <v>1.5492248540894175E-3</v>
          </cell>
        </row>
        <row r="437">
          <cell r="A437" t="str">
            <v>T_C-ICE-GSL-S1</v>
          </cell>
          <cell r="B437" t="str">
            <v>VAR_fin</v>
          </cell>
          <cell r="C437" t="str">
            <v>TGSL</v>
          </cell>
          <cell r="D437">
            <v>0.49560243807512239</v>
          </cell>
          <cell r="E437">
            <v>0.55137196472903249</v>
          </cell>
          <cell r="F437">
            <v>0.38575189412168825</v>
          </cell>
          <cell r="G437">
            <v>0.29531623944519597</v>
          </cell>
          <cell r="H437">
            <v>2.0971060728026587E-2</v>
          </cell>
          <cell r="I437">
            <v>5.6008640977632442E-3</v>
          </cell>
          <cell r="J437">
            <v>3.5740732055283635E-3</v>
          </cell>
          <cell r="K437">
            <v>2.3361266899458058E-3</v>
          </cell>
          <cell r="L437">
            <v>1.2707212842370628E-3</v>
          </cell>
          <cell r="M437">
            <v>1.1838277456693834E-3</v>
          </cell>
          <cell r="N437">
            <v>1.3060355904392469E-3</v>
          </cell>
          <cell r="O437">
            <v>1.693394922475651E-3</v>
          </cell>
        </row>
        <row r="438">
          <cell r="A438" t="str">
            <v>T_C-ICE-GSL-S1</v>
          </cell>
          <cell r="B438" t="str">
            <v>VAR_ncap</v>
          </cell>
          <cell r="C438" t="str">
            <v>-</v>
          </cell>
          <cell r="E438">
            <v>7.5453186653104604E-5</v>
          </cell>
          <cell r="F438">
            <v>2.4524397649178399E-4</v>
          </cell>
          <cell r="G438">
            <v>2.72260101291487E-4</v>
          </cell>
          <cell r="H438">
            <v>1.81851918079668E-4</v>
          </cell>
          <cell r="I438">
            <v>2.2438755981308599E-4</v>
          </cell>
          <cell r="J438">
            <v>6.1272230775448304E-5</v>
          </cell>
          <cell r="K438">
            <v>5.9844518556005703E-5</v>
          </cell>
          <cell r="L438">
            <v>4.1549511071424301E-5</v>
          </cell>
          <cell r="M438">
            <v>6.45147435408267E-5</v>
          </cell>
          <cell r="N438">
            <v>6.9382381358311406E-5</v>
          </cell>
          <cell r="O438">
            <v>8.9722876500767697E-5</v>
          </cell>
        </row>
        <row r="439">
          <cell r="A439" t="str">
            <v>T_C-ICE-GSL-S1</v>
          </cell>
          <cell r="B439" t="str">
            <v>VAR_cap</v>
          </cell>
          <cell r="C439" t="str">
            <v>-</v>
          </cell>
          <cell r="D439">
            <v>3.6541471309915266E-2</v>
          </cell>
          <cell r="E439">
            <v>3.9831184430057572E-2</v>
          </cell>
          <cell r="F439">
            <v>3.9604690512669877E-2</v>
          </cell>
          <cell r="G439">
            <v>3.0613984903232538E-2</v>
          </cell>
          <cell r="H439">
            <v>1.9211937726578605E-3</v>
          </cell>
          <cell r="I439">
            <v>5.237204164076373E-4</v>
          </cell>
          <cell r="J439">
            <v>3.5381265901314034E-4</v>
          </cell>
          <cell r="K439">
            <v>2.4246230930926964E-4</v>
          </cell>
          <cell r="L439">
            <v>1.416781527669065E-4</v>
          </cell>
          <cell r="M439">
            <v>1.4296181515013748E-4</v>
          </cell>
          <cell r="N439">
            <v>1.6719985691310456E-4</v>
          </cell>
          <cell r="O439">
            <v>2.235238378928984E-4</v>
          </cell>
        </row>
        <row r="440">
          <cell r="A440" t="str">
            <v>V2G</v>
          </cell>
          <cell r="B440" t="str">
            <v>VAR_fout</v>
          </cell>
          <cell r="C440" t="str">
            <v>ELC35</v>
          </cell>
          <cell r="G440">
            <v>1.0996704151128043</v>
          </cell>
          <cell r="H440">
            <v>0.95462828260772137</v>
          </cell>
          <cell r="I440">
            <v>0.96928907801732989</v>
          </cell>
          <cell r="J440">
            <v>0.4839043859599918</v>
          </cell>
          <cell r="K440">
            <v>1.2248339652267126</v>
          </cell>
          <cell r="L440">
            <v>2.4360237511816298</v>
          </cell>
          <cell r="M440">
            <v>3.1886743511502851</v>
          </cell>
          <cell r="N440">
            <v>2.9437049812346086</v>
          </cell>
          <cell r="O440">
            <v>3.4085306808448488</v>
          </cell>
        </row>
        <row r="441">
          <cell r="A441" t="str">
            <v>V2G</v>
          </cell>
          <cell r="B441" t="str">
            <v>VAR_fin</v>
          </cell>
          <cell r="C441" t="str">
            <v>T-ELC-Bus_c_BatSTGout_S1</v>
          </cell>
          <cell r="G441">
            <v>3.7760314222483838E-3</v>
          </cell>
          <cell r="H441">
            <v>1.1740750656516365E-2</v>
          </cell>
          <cell r="I441">
            <v>5.5992537956547081E-3</v>
          </cell>
          <cell r="J441">
            <v>6.5853392846756129E-3</v>
          </cell>
          <cell r="K441">
            <v>5.7168214264478193E-3</v>
          </cell>
          <cell r="L441">
            <v>4.9757762785342871E-3</v>
          </cell>
          <cell r="M441">
            <v>6.5689125319580268E-3</v>
          </cell>
          <cell r="N441">
            <v>5.6457854681298235E-3</v>
          </cell>
          <cell r="O441">
            <v>8.575893439083427E-3</v>
          </cell>
        </row>
        <row r="442">
          <cell r="A442" t="str">
            <v>V2G</v>
          </cell>
          <cell r="B442" t="str">
            <v>VAR_fin</v>
          </cell>
          <cell r="C442" t="str">
            <v>T-ELC-Bus_c_BatSTGout_S2</v>
          </cell>
          <cell r="G442">
            <v>3.1761505640458794E-3</v>
          </cell>
          <cell r="H442">
            <v>5.0808950399417402E-3</v>
          </cell>
          <cell r="I442">
            <v>4.1703277165121609E-3</v>
          </cell>
          <cell r="J442">
            <v>4.7644528859789575E-3</v>
          </cell>
          <cell r="K442">
            <v>6.00313754538316E-3</v>
          </cell>
          <cell r="L442">
            <v>4.9794167050185127E-3</v>
          </cell>
          <cell r="M442">
            <v>6.5222582532800284E-3</v>
          </cell>
          <cell r="N442">
            <v>5.6707326512387907E-3</v>
          </cell>
          <cell r="O442">
            <v>7.9949201815081479E-3</v>
          </cell>
        </row>
        <row r="443">
          <cell r="A443" t="str">
            <v>V2G</v>
          </cell>
          <cell r="B443" t="str">
            <v>VAR_fin</v>
          </cell>
          <cell r="C443" t="str">
            <v>T-ELC-Bus_c_BatSTGout_S3</v>
          </cell>
          <cell r="G443">
            <v>7.0705883691180829E-4</v>
          </cell>
          <cell r="H443">
            <v>5.8898976687175321E-4</v>
          </cell>
          <cell r="I443">
            <v>5.879358098712942E-4</v>
          </cell>
          <cell r="J443">
            <v>1.1852141959914769E-3</v>
          </cell>
          <cell r="K443">
            <v>1.8831709051989555E-3</v>
          </cell>
          <cell r="L443">
            <v>1.7933590321671372E-3</v>
          </cell>
          <cell r="M443">
            <v>2.4597211554103966E-3</v>
          </cell>
          <cell r="N443">
            <v>2.7419613953876239E-3</v>
          </cell>
          <cell r="O443">
            <v>4.4228056197569768E-3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T-ELC-Bus_c_BatSTGout_S4</v>
          </cell>
          <cell r="G444">
            <v>5.9640835095735973E-4</v>
          </cell>
          <cell r="H444">
            <v>5.5366056901753414E-4</v>
          </cell>
          <cell r="I444">
            <v>8.5737461694514151E-4</v>
          </cell>
          <cell r="J444">
            <v>9.1184158293407432E-4</v>
          </cell>
          <cell r="K444">
            <v>1.5477723364580786E-3</v>
          </cell>
          <cell r="L444">
            <v>1.4789999994918623E-3</v>
          </cell>
          <cell r="M444">
            <v>1.5906813299793408E-3</v>
          </cell>
          <cell r="N444">
            <v>1.977683732280835E-3</v>
          </cell>
          <cell r="O444">
            <v>2.788904102085188E-3</v>
          </cell>
        </row>
        <row r="445">
          <cell r="A445" t="str">
            <v>V2G</v>
          </cell>
          <cell r="B445" t="str">
            <v>VAR_fin</v>
          </cell>
          <cell r="C445" t="str">
            <v>T-ELC-car-BatSTGOut_S1</v>
          </cell>
          <cell r="G445">
            <v>7.0519030855239334E-2</v>
          </cell>
          <cell r="H445">
            <v>6.2924676658428644E-2</v>
          </cell>
          <cell r="I445">
            <v>0.2134603724198382</v>
          </cell>
          <cell r="J445">
            <v>0.10858168390244974</v>
          </cell>
          <cell r="K445">
            <v>0.29175830159177829</v>
          </cell>
          <cell r="L445">
            <v>0.53227931543629059</v>
          </cell>
          <cell r="M445">
            <v>0.69504303693669689</v>
          </cell>
          <cell r="N445">
            <v>0.7529229056748149</v>
          </cell>
          <cell r="O445">
            <v>0.93896529394551853</v>
          </cell>
        </row>
        <row r="446">
          <cell r="A446" t="str">
            <v>V2G</v>
          </cell>
          <cell r="B446" t="str">
            <v>VAR_fin</v>
          </cell>
          <cell r="C446" t="str">
            <v>T-ELC-car-BatSTGOut_S2</v>
          </cell>
          <cell r="G446">
            <v>0.15650663933971717</v>
          </cell>
          <cell r="H446">
            <v>0.10108366786700158</v>
          </cell>
          <cell r="I446">
            <v>9.755380453852952E-2</v>
          </cell>
          <cell r="J446">
            <v>5.0407302268463683E-2</v>
          </cell>
          <cell r="K446">
            <v>9.0182593785584686E-2</v>
          </cell>
          <cell r="L446">
            <v>0.19007159406934979</v>
          </cell>
          <cell r="M446">
            <v>0.29300443169325158</v>
          </cell>
          <cell r="N446">
            <v>0.27877021780541839</v>
          </cell>
          <cell r="O446">
            <v>0.32838202394327753</v>
          </cell>
        </row>
        <row r="447">
          <cell r="A447" t="str">
            <v>V2G</v>
          </cell>
          <cell r="B447" t="str">
            <v>VAR_fin</v>
          </cell>
          <cell r="C447" t="str">
            <v>T-ELC-car-BatSTGOut_S3</v>
          </cell>
          <cell r="G447">
            <v>0.16234895169077782</v>
          </cell>
          <cell r="H447">
            <v>9.4754009109881548E-2</v>
          </cell>
          <cell r="I447">
            <v>9.5468143087718976E-2</v>
          </cell>
          <cell r="J447">
            <v>5.1565379029486082E-2</v>
          </cell>
          <cell r="K447">
            <v>9.6459915675843305E-2</v>
          </cell>
          <cell r="L447">
            <v>0.19791243014604831</v>
          </cell>
          <cell r="M447">
            <v>0.29513780182264027</v>
          </cell>
          <cell r="N447">
            <v>0.27014536526902322</v>
          </cell>
          <cell r="O447">
            <v>0.32955557438678218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T-ELC-car-BatSTGOut_S4</v>
          </cell>
          <cell r="G448">
            <v>0.27254053447115151</v>
          </cell>
          <cell r="H448">
            <v>0.1824303046483223</v>
          </cell>
          <cell r="I448">
            <v>0.15615075490867764</v>
          </cell>
          <cell r="J448">
            <v>6.1856139927933006E-2</v>
          </cell>
          <cell r="K448">
            <v>0.13713723493152688</v>
          </cell>
          <cell r="L448">
            <v>0.31291225666228745</v>
          </cell>
          <cell r="M448">
            <v>0.46317246653422917</v>
          </cell>
          <cell r="N448">
            <v>0.42121701289864621</v>
          </cell>
          <cell r="O448">
            <v>0.60819624502044667</v>
          </cell>
        </row>
        <row r="449">
          <cell r="A449" t="str">
            <v>V2G</v>
          </cell>
          <cell r="B449" t="str">
            <v>VAR_fin</v>
          </cell>
          <cell r="C449" t="str">
            <v>T-ELC-car-PlgSTGOut_S1</v>
          </cell>
          <cell r="G449">
            <v>9.061098442312113E-4</v>
          </cell>
          <cell r="H449">
            <v>2.492940865436217E-3</v>
          </cell>
          <cell r="I449">
            <v>3.911573759122002E-3</v>
          </cell>
          <cell r="J449">
            <v>5.4416700697196858E-3</v>
          </cell>
          <cell r="K449">
            <v>1.1499656125304755E-2</v>
          </cell>
          <cell r="L449">
            <v>1.2833660253560397E-2</v>
          </cell>
          <cell r="M449">
            <v>1.5827239387627798E-2</v>
          </cell>
          <cell r="N449">
            <v>1.5506169906547341E-2</v>
          </cell>
          <cell r="O449">
            <v>2.0943353248457107E-2</v>
          </cell>
        </row>
        <row r="450">
          <cell r="A450" t="str">
            <v>V2G</v>
          </cell>
          <cell r="B450" t="str">
            <v>VAR_fin</v>
          </cell>
          <cell r="C450" t="str">
            <v>T-ELC-car-PlgSTGOut_S2</v>
          </cell>
          <cell r="G450">
            <v>4.765185548853138E-4</v>
          </cell>
          <cell r="H450">
            <v>1.0976887608070255E-3</v>
          </cell>
          <cell r="I450">
            <v>1.801563267972649E-3</v>
          </cell>
          <cell r="J450">
            <v>2.9990381318678021E-3</v>
          </cell>
          <cell r="K450">
            <v>6.6376814029377529E-3</v>
          </cell>
          <cell r="L450">
            <v>1.1107377282943053E-2</v>
          </cell>
          <cell r="M450">
            <v>7.3923392869260441E-3</v>
          </cell>
          <cell r="N450">
            <v>6.2304920033633537E-3</v>
          </cell>
          <cell r="O450">
            <v>9.7049979367631947E-3</v>
          </cell>
        </row>
        <row r="451">
          <cell r="A451" t="str">
            <v>V2G</v>
          </cell>
          <cell r="B451" t="str">
            <v>VAR_fin</v>
          </cell>
          <cell r="C451" t="str">
            <v>T-ELC-car-PlgSTGOut_S3</v>
          </cell>
          <cell r="G451">
            <v>0.39347111048239752</v>
          </cell>
          <cell r="H451">
            <v>0.18007146222033676</v>
          </cell>
          <cell r="I451">
            <v>4.3696491945748192E-2</v>
          </cell>
          <cell r="J451">
            <v>4.2951894283791855E-2</v>
          </cell>
          <cell r="K451">
            <v>0.14463605385845665</v>
          </cell>
          <cell r="L451">
            <v>0.51694480590837022</v>
          </cell>
          <cell r="M451">
            <v>0.60904907553096532</v>
          </cell>
          <cell r="N451">
            <v>0.54815945399592725</v>
          </cell>
          <cell r="O451">
            <v>8.5301526026356475E-2</v>
          </cell>
        </row>
        <row r="452">
          <cell r="A452" t="str">
            <v>V2G</v>
          </cell>
          <cell r="B452" t="str">
            <v>VAR_fin</v>
          </cell>
          <cell r="C452" t="str">
            <v>T-ELC-TWSTGout_S1</v>
          </cell>
          <cell r="G452">
            <v>5.8125096496447351E-3</v>
          </cell>
          <cell r="H452">
            <v>9.615569833274858E-3</v>
          </cell>
          <cell r="I452">
            <v>8.8838968160560479E-3</v>
          </cell>
          <cell r="J452">
            <v>9.5009592156713434E-3</v>
          </cell>
          <cell r="K452">
            <v>1.9457471357073521E-2</v>
          </cell>
          <cell r="L452">
            <v>1.4109808436774115E-2</v>
          </cell>
          <cell r="M452">
            <v>2.4997453443653839E-2</v>
          </cell>
          <cell r="N452">
            <v>1.8220746035708064E-2</v>
          </cell>
          <cell r="O452">
            <v>4.0109969329416344E-2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T-ELC-car-PlgSTGOut_S4</v>
          </cell>
          <cell r="G453">
            <v>3.9776176575090296E-4</v>
          </cell>
          <cell r="H453">
            <v>0.24675450387213571</v>
          </cell>
          <cell r="I453">
            <v>0.28014819798875751</v>
          </cell>
          <cell r="J453">
            <v>8.2582726841636492E-2</v>
          </cell>
          <cell r="K453">
            <v>0.30455305898867285</v>
          </cell>
          <cell r="L453">
            <v>0.54855211847853202</v>
          </cell>
          <cell r="M453">
            <v>0.6362896652681217</v>
          </cell>
          <cell r="N453">
            <v>0.49603741519716754</v>
          </cell>
          <cell r="O453">
            <v>0.79308927813909391</v>
          </cell>
        </row>
        <row r="454">
          <cell r="A454" t="str">
            <v>V2G</v>
          </cell>
          <cell r="B454" t="str">
            <v>VAR_fin</v>
          </cell>
          <cell r="C454" t="str">
            <v>T-ELC-TWSTGout_S2</v>
          </cell>
          <cell r="G454">
            <v>7.0064793037849672E-3</v>
          </cell>
          <cell r="H454">
            <v>1.1499897016107664E-2</v>
          </cell>
          <cell r="I454">
            <v>1.1146878216625059E-2</v>
          </cell>
          <cell r="J454">
            <v>1.0472916915350988E-2</v>
          </cell>
          <cell r="K454">
            <v>2.1071531173720067E-2</v>
          </cell>
          <cell r="L454">
            <v>1.8205764635239013E-2</v>
          </cell>
          <cell r="M454">
            <v>2.9570439714239304E-2</v>
          </cell>
          <cell r="N454">
            <v>2.2577905153032075E-2</v>
          </cell>
          <cell r="O454">
            <v>4.5763634335984057E-2</v>
          </cell>
        </row>
        <row r="455">
          <cell r="A455" t="str">
            <v>V2G</v>
          </cell>
          <cell r="B455" t="str">
            <v>VAR_fin</v>
          </cell>
          <cell r="C455" t="str">
            <v>T-ELC-TWSTGout_S3</v>
          </cell>
          <cell r="G455">
            <v>8.1802921156473134E-3</v>
          </cell>
          <cell r="H455">
            <v>1.8876413001719407E-2</v>
          </cell>
          <cell r="I455">
            <v>1.8376859403614963E-2</v>
          </cell>
          <cell r="J455">
            <v>1.6006195429514654E-2</v>
          </cell>
          <cell r="K455">
            <v>3.3925242212144165E-2</v>
          </cell>
          <cell r="L455">
            <v>2.6514826706659781E-2</v>
          </cell>
          <cell r="M455">
            <v>3.7594179754556395E-2</v>
          </cell>
          <cell r="N455">
            <v>3.7035071484516728E-2</v>
          </cell>
          <cell r="O455">
            <v>6.5109379565405912E-2</v>
          </cell>
        </row>
        <row r="456">
          <cell r="A456" t="str">
            <v>V2G</v>
          </cell>
          <cell r="B456" t="str">
            <v>VAR_fin</v>
          </cell>
          <cell r="C456" t="str">
            <v>T-ELC-TWSTGout_S4</v>
          </cell>
          <cell r="G456">
            <v>9.4983004689333794E-3</v>
          </cell>
          <cell r="H456">
            <v>1.9316282759421658E-2</v>
          </cell>
          <cell r="I456">
            <v>2.186758899647763E-2</v>
          </cell>
          <cell r="J456">
            <v>2.2132173413253492E-2</v>
          </cell>
          <cell r="K456">
            <v>4.0310953625550629E-2</v>
          </cell>
          <cell r="L456">
            <v>3.3137590448707989E-2</v>
          </cell>
          <cell r="M456">
            <v>5.0246693323452309E-2</v>
          </cell>
          <cell r="N456">
            <v>4.7410407216002572E-2</v>
          </cell>
          <cell r="O456">
            <v>8.5048290133988708E-2</v>
          </cell>
        </row>
        <row r="457">
          <cell r="A457" t="str">
            <v>V2G</v>
          </cell>
          <cell r="B457" t="str">
            <v>VAR_fin</v>
          </cell>
          <cell r="C457" t="str">
            <v>T-ELC-Bus_u_BatSTGout_S1</v>
          </cell>
          <cell r="G457">
            <v>3.0789066264073456E-4</v>
          </cell>
          <cell r="H457">
            <v>6.3047635354166007E-4</v>
          </cell>
          <cell r="I457">
            <v>5.1825679247402838E-4</v>
          </cell>
          <cell r="J457">
            <v>7.4381791643179083E-4</v>
          </cell>
          <cell r="K457">
            <v>1.6156605523717689E-3</v>
          </cell>
          <cell r="L457">
            <v>1.2079140090894467E-3</v>
          </cell>
          <cell r="M457">
            <v>2.2586277778616709E-3</v>
          </cell>
          <cell r="N457">
            <v>1.8331470539389143E-3</v>
          </cell>
          <cell r="O457">
            <v>4.5795391861735649E-3</v>
          </cell>
        </row>
        <row r="458">
          <cell r="A458" t="str">
            <v>V2G</v>
          </cell>
          <cell r="B458" t="str">
            <v>VAR_fin</v>
          </cell>
          <cell r="C458" t="str">
            <v>T-ELC-Bus_u_BatSTGout_S2</v>
          </cell>
          <cell r="G458">
            <v>2.7886637656625865E-4</v>
          </cell>
          <cell r="H458">
            <v>5.1485588781104629E-4</v>
          </cell>
          <cell r="I458">
            <v>5.0437723135999504E-4</v>
          </cell>
          <cell r="J458">
            <v>6.6136723524088303E-4</v>
          </cell>
          <cell r="K458">
            <v>1.5498864473137992E-3</v>
          </cell>
          <cell r="L458">
            <v>1.1401178078654141E-3</v>
          </cell>
          <cell r="M458">
            <v>2.1121232108625306E-3</v>
          </cell>
          <cell r="N458">
            <v>1.615585291068472E-3</v>
          </cell>
          <cell r="O458">
            <v>3.8086488508181204E-3</v>
          </cell>
        </row>
        <row r="459">
          <cell r="A459" t="str">
            <v>V2G</v>
          </cell>
          <cell r="B459" t="str">
            <v>VAR_fin</v>
          </cell>
          <cell r="C459" t="str">
            <v>T-ELC-Bus_u_BatSTGout_S3</v>
          </cell>
          <cell r="G459">
            <v>1.2376611555228864E-4</v>
          </cell>
          <cell r="H459">
            <v>2.1215720410580038E-4</v>
          </cell>
          <cell r="I459">
            <v>2.1825336867942226E-4</v>
          </cell>
          <cell r="J459">
            <v>3.0671792852324616E-4</v>
          </cell>
          <cell r="K459">
            <v>6.9909306471445962E-4</v>
          </cell>
          <cell r="L459">
            <v>4.6333336206038505E-4</v>
          </cell>
          <cell r="M459">
            <v>7.3853252005711247E-4</v>
          </cell>
          <cell r="N459">
            <v>6.2046537778441991E-4</v>
          </cell>
          <cell r="O459">
            <v>1.3632499604039183E-3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T-ELC-Bus_u_BatSTGout_S4</v>
          </cell>
          <cell r="G460">
            <v>3.0335715417840841E-4</v>
          </cell>
          <cell r="H460">
            <v>3.9832506472778904E-4</v>
          </cell>
          <cell r="I460">
            <v>4.8238185954386207E-4</v>
          </cell>
          <cell r="J460">
            <v>5.4466928218002524E-4</v>
          </cell>
          <cell r="K460">
            <v>1.2939888408471326E-3</v>
          </cell>
          <cell r="L460">
            <v>9.3452215463158187E-4</v>
          </cell>
          <cell r="M460">
            <v>1.2831562454731281E-3</v>
          </cell>
          <cell r="N460">
            <v>1.3387304282590502E-3</v>
          </cell>
          <cell r="O460">
            <v>2.4054866025499892E-3</v>
          </cell>
        </row>
        <row r="461">
          <cell r="A461" t="str">
            <v>V2G</v>
          </cell>
          <cell r="B461" t="str">
            <v>VAR_fin</v>
          </cell>
          <cell r="C461" t="str">
            <v>T-ELC-LGV_BatSTGout</v>
          </cell>
          <cell r="G461">
            <v>1.5476749773830664E-3</v>
          </cell>
          <cell r="H461">
            <v>1.9427975421215217E-3</v>
          </cell>
          <cell r="I461">
            <v>1.5388636390998333E-3</v>
          </cell>
          <cell r="J461">
            <v>1.75031463883279E-3</v>
          </cell>
          <cell r="K461">
            <v>3.4915070813644981E-3</v>
          </cell>
          <cell r="L461">
            <v>2.010496836973184E-3</v>
          </cell>
          <cell r="M461">
            <v>4.0014644018713328E-3</v>
          </cell>
          <cell r="N461">
            <v>2.7855823915553159E-3</v>
          </cell>
          <cell r="O461">
            <v>6.6743579525052592E-3</v>
          </cell>
        </row>
        <row r="462">
          <cell r="A462" t="str">
            <v>V2G</v>
          </cell>
          <cell r="B462" t="str">
            <v>VAR_fin</v>
          </cell>
          <cell r="C462" t="str">
            <v>T-ELC-HGV_BatSTGout</v>
          </cell>
          <cell r="G462">
            <v>1.2724062444564182E-3</v>
          </cell>
          <cell r="H462">
            <v>2.1516708712210871E-3</v>
          </cell>
          <cell r="I462">
            <v>2.4565103621392048E-3</v>
          </cell>
          <cell r="J462">
            <v>2.0727848151714063E-3</v>
          </cell>
          <cell r="K462">
            <v>3.6045742055090639E-3</v>
          </cell>
          <cell r="L462">
            <v>2.6142672706320614E-3</v>
          </cell>
          <cell r="M462">
            <v>4.0438511790450715E-3</v>
          </cell>
          <cell r="N462">
            <v>5.4059835465491892E-3</v>
          </cell>
          <cell r="O462">
            <v>1.6014232534377896E-2</v>
          </cell>
        </row>
        <row r="463">
          <cell r="A463" t="str">
            <v>V2G</v>
          </cell>
          <cell r="B463" t="str">
            <v>VAR_ncap</v>
          </cell>
          <cell r="C463" t="str">
            <v>-</v>
          </cell>
          <cell r="G463">
            <v>0.25485296347958197</v>
          </cell>
          <cell r="H463">
            <v>1.4954354256208799E-3</v>
          </cell>
          <cell r="I463">
            <v>0.13751740594245801</v>
          </cell>
          <cell r="J463">
            <v>0.33350384069341998</v>
          </cell>
          <cell r="K463">
            <v>5.2703855468989201E-3</v>
          </cell>
          <cell r="L463">
            <v>0.21275748636202599</v>
          </cell>
          <cell r="M463">
            <v>0.30954766615680002</v>
          </cell>
          <cell r="N463">
            <v>0.127615396190602</v>
          </cell>
          <cell r="O463">
            <v>0.12626682774760301</v>
          </cell>
        </row>
        <row r="464">
          <cell r="A464" t="str">
            <v>V2G</v>
          </cell>
          <cell r="B464" t="str">
            <v>VAR_cap</v>
          </cell>
          <cell r="C464" t="str">
            <v>-</v>
          </cell>
          <cell r="G464">
            <v>0.25485296347958197</v>
          </cell>
          <cell r="H464">
            <v>0.25633328333649508</v>
          </cell>
          <cell r="I464">
            <v>0.34534671351549689</v>
          </cell>
          <cell r="J464">
            <v>0.47249422656827161</v>
          </cell>
          <cell r="K464">
            <v>0.47625089407640414</v>
          </cell>
          <cell r="L464">
            <v>0.52842901696161859</v>
          </cell>
          <cell r="M464">
            <v>0.52753224200919779</v>
          </cell>
          <cell r="N464">
            <v>0.58334246816784963</v>
          </cell>
          <cell r="O464">
            <v>0.56338116581983289</v>
          </cell>
        </row>
        <row r="465">
          <cell r="A465" t="str">
            <v>TPSHPELCEXT</v>
          </cell>
          <cell r="B465" t="str">
            <v>VAR_fout</v>
          </cell>
          <cell r="C465" t="str">
            <v>TPSHP</v>
          </cell>
          <cell r="E465">
            <v>7.8597236588584505E-6</v>
          </cell>
          <cell r="F465">
            <v>2.71728086132345E-5</v>
          </cell>
          <cell r="G465">
            <v>5.1640111580218E-5</v>
          </cell>
          <cell r="H465">
            <v>2.36585010391636E-4</v>
          </cell>
          <cell r="I465">
            <v>1.4664087764144</v>
          </cell>
          <cell r="J465">
            <v>2.8034187936608399</v>
          </cell>
          <cell r="K465">
            <v>4.0377118090247297</v>
          </cell>
          <cell r="L465">
            <v>4.0386606571272203</v>
          </cell>
          <cell r="M465">
            <v>10.5364117820662</v>
          </cell>
          <cell r="N465">
            <v>14.132173120221699</v>
          </cell>
          <cell r="O465">
            <v>14.1321745437874</v>
          </cell>
        </row>
        <row r="466">
          <cell r="A466" t="str">
            <v>TPSHPELCEXT</v>
          </cell>
          <cell r="B466" t="str">
            <v>VAR_fin</v>
          </cell>
          <cell r="C466" t="str">
            <v>TELC</v>
          </cell>
          <cell r="E466">
            <v>3.1854386635020917E-6</v>
          </cell>
          <cell r="F466">
            <v>1.1012768248535569E-5</v>
          </cell>
          <cell r="G466">
            <v>2.092903200607946E-5</v>
          </cell>
          <cell r="H466">
            <v>9.5884673815111636E-5</v>
          </cell>
          <cell r="I466">
            <v>0.59431545123402674</v>
          </cell>
          <cell r="J466">
            <v>1.1361873524968962</v>
          </cell>
          <cell r="K466">
            <v>1.6364294556399699</v>
          </cell>
          <cell r="L466">
            <v>1.6368140108180749</v>
          </cell>
          <cell r="M466">
            <v>4.2702638059475317</v>
          </cell>
          <cell r="N466">
            <v>5.727576771191135</v>
          </cell>
          <cell r="O466">
            <v>5.727577348142912</v>
          </cell>
        </row>
        <row r="467">
          <cell r="A467" t="str">
            <v>TPSHPELCEXT</v>
          </cell>
          <cell r="B467" t="str">
            <v>VAR_ncap</v>
          </cell>
          <cell r="C467" t="str">
            <v>-</v>
          </cell>
          <cell r="D467">
            <v>3.7138157017902699E-6</v>
          </cell>
          <cell r="E467">
            <v>5.9199654501688398E-6</v>
          </cell>
          <cell r="F467">
            <v>7.3084590357528998E-6</v>
          </cell>
          <cell r="G467">
            <v>1.4962968534775999E-5</v>
          </cell>
          <cell r="H467">
            <v>2.07503038360295E-4</v>
          </cell>
          <cell r="I467">
            <v>1.4661827146594399</v>
          </cell>
          <cell r="J467">
            <v>1.33702262722897</v>
          </cell>
          <cell r="K467">
            <v>1.2343252485747001</v>
          </cell>
          <cell r="L467">
            <v>0.19536431723584699</v>
          </cell>
          <cell r="M467">
            <v>7.76974285019757</v>
          </cell>
          <cell r="N467">
            <v>4.9327933168287901</v>
          </cell>
          <cell r="O467">
            <v>1.2343319630652001</v>
          </cell>
        </row>
        <row r="468">
          <cell r="A468" t="str">
            <v>TPSHPELCEXT</v>
          </cell>
          <cell r="B468" t="str">
            <v>VAR_cap</v>
          </cell>
          <cell r="C468" t="str">
            <v>-</v>
          </cell>
          <cell r="D468">
            <v>3.7138157017902699E-6</v>
          </cell>
          <cell r="E468">
            <v>7.4995776034081804E-6</v>
          </cell>
          <cell r="F468">
            <v>1.0636726246121969E-5</v>
          </cell>
          <cell r="G468">
            <v>2.2146627673778676E-5</v>
          </cell>
          <cell r="H468">
            <v>2.23385200327005E-4</v>
          </cell>
          <cell r="I468">
            <v>1.4663998657825221</v>
          </cell>
          <cell r="J468">
            <v>2.8034070872098917</v>
          </cell>
          <cell r="K468">
            <v>4.0377040695289574</v>
          </cell>
          <cell r="L468">
            <v>4.0386541299333087</v>
          </cell>
          <cell r="M468">
            <v>10.536399907031472</v>
          </cell>
          <cell r="N468">
            <v>14.132168079339177</v>
          </cell>
          <cell r="O468">
            <v>14.132167710665181</v>
          </cell>
        </row>
        <row r="469">
          <cell r="A469" t="str">
            <v>TFLGV-ICEGSL</v>
          </cell>
          <cell r="B469" t="str">
            <v>VAR_fout</v>
          </cell>
          <cell r="C469" t="str">
            <v>CO2_T</v>
          </cell>
          <cell r="D469">
            <v>28.943699180672841</v>
          </cell>
          <cell r="E469">
            <v>42.748167845723103</v>
          </cell>
          <cell r="F469">
            <v>68.627327566864608</v>
          </cell>
          <cell r="G469">
            <v>108.86222795705916</v>
          </cell>
          <cell r="H469">
            <v>146.63808316421279</v>
          </cell>
          <cell r="I469">
            <v>88.229831979759211</v>
          </cell>
          <cell r="J469">
            <v>96.931627540693086</v>
          </cell>
          <cell r="K469">
            <v>106.85379690974079</v>
          </cell>
          <cell r="L469">
            <v>107.3699605743948</v>
          </cell>
          <cell r="M469">
            <v>108.1948559142791</v>
          </cell>
          <cell r="N469">
            <v>108.32728302062777</v>
          </cell>
          <cell r="O469">
            <v>109.19602677711721</v>
          </cell>
        </row>
        <row r="470">
          <cell r="A470" t="str">
            <v>TFLGV-ICEGSL</v>
          </cell>
          <cell r="B470" t="str">
            <v>VAR_fout</v>
          </cell>
          <cell r="C470" t="str">
            <v>TFLGV</v>
          </cell>
          <cell r="D470">
            <v>0.1377491089104885</v>
          </cell>
          <cell r="E470">
            <v>0.20344745816859575</v>
          </cell>
          <cell r="F470">
            <v>0.32661178380254474</v>
          </cell>
          <cell r="G470">
            <v>0.51809807728753388</v>
          </cell>
          <cell r="H470">
            <v>0.69788126120729077</v>
          </cell>
          <cell r="I470">
            <v>0.41990419602790419</v>
          </cell>
          <cell r="J470">
            <v>0.46131785835757344</v>
          </cell>
          <cell r="K470">
            <v>0.50853953449902267</v>
          </cell>
          <cell r="L470">
            <v>0.5109960651730816</v>
          </cell>
          <cell r="M470">
            <v>0.51492191436409818</v>
          </cell>
          <cell r="N470">
            <v>0.51555216261886572</v>
          </cell>
          <cell r="O470">
            <v>0.51968669558166902</v>
          </cell>
        </row>
        <row r="471">
          <cell r="A471" t="str">
            <v>TFLGV-ICEGSL</v>
          </cell>
          <cell r="B471" t="str">
            <v>VAR_fin</v>
          </cell>
          <cell r="C471" t="str">
            <v>TGSL</v>
          </cell>
          <cell r="D471">
            <v>0.392191045808575</v>
          </cell>
          <cell r="E471">
            <v>0.57924346674421656</v>
          </cell>
          <cell r="F471">
            <v>0.92990958762689169</v>
          </cell>
          <cell r="G471">
            <v>1.4750979397975503</v>
          </cell>
          <cell r="H471">
            <v>1.9869658965340466</v>
          </cell>
          <cell r="I471">
            <v>1.1955261785875215</v>
          </cell>
          <cell r="J471">
            <v>1.3134366875432677</v>
          </cell>
          <cell r="K471">
            <v>1.4478834269612568</v>
          </cell>
          <cell r="L471">
            <v>1.4548775145581951</v>
          </cell>
          <cell r="M471">
            <v>1.4660549581880629</v>
          </cell>
          <cell r="N471">
            <v>1.4678493634231413</v>
          </cell>
          <cell r="O471">
            <v>1.4796209590395273</v>
          </cell>
        </row>
        <row r="472">
          <cell r="A472" t="str">
            <v>TFLGV-ICEGSL</v>
          </cell>
          <cell r="B472" t="str">
            <v>VAR_ncap</v>
          </cell>
          <cell r="C472" t="str">
            <v>-</v>
          </cell>
          <cell r="E472">
            <v>1.10271898020165E-4</v>
          </cell>
          <cell r="F472">
            <v>1.2385436983935801E-2</v>
          </cell>
          <cell r="G472">
            <v>2.75043835496253E-2</v>
          </cell>
          <cell r="H472">
            <v>3.5480101821495601E-2</v>
          </cell>
          <cell r="I472">
            <v>3.6279430552748102E-4</v>
          </cell>
          <cell r="J472">
            <v>2.7038501777112499E-2</v>
          </cell>
          <cell r="K472">
            <v>2.3234548740690801E-2</v>
          </cell>
          <cell r="L472">
            <v>1.5080622267006899E-2</v>
          </cell>
          <cell r="M472">
            <v>2.36449839812196E-2</v>
          </cell>
          <cell r="N472">
            <v>2.4439867600590099E-2</v>
          </cell>
          <cell r="O472">
            <v>1.01760171090477E-2</v>
          </cell>
        </row>
        <row r="473">
          <cell r="A473" t="str">
            <v>TFLGV-ICEGSL</v>
          </cell>
          <cell r="B473" t="str">
            <v>VAR_cap</v>
          </cell>
          <cell r="C473" t="str">
            <v>-</v>
          </cell>
          <cell r="D473">
            <v>1.2434891776966869E-2</v>
          </cell>
          <cell r="E473">
            <v>1.4232216963217569E-2</v>
          </cell>
          <cell r="F473">
            <v>2.6617593424227787E-2</v>
          </cell>
          <cell r="G473">
            <v>4.7685093538669635E-2</v>
          </cell>
          <cell r="H473">
            <v>6.9330043101735531E-2</v>
          </cell>
          <cell r="I473">
            <v>4.1618665478196273E-2</v>
          </cell>
          <cell r="J473">
            <v>4.5798027192881723E-2</v>
          </cell>
          <cell r="K473">
            <v>5.0396904573051723E-2</v>
          </cell>
          <cell r="L473">
            <v>5.0477311008056101E-2</v>
          </cell>
          <cell r="M473">
            <v>5.0629572460168477E-2</v>
          </cell>
          <cell r="N473">
            <v>5.0755894275837578E-2</v>
          </cell>
          <cell r="O473">
            <v>5.0572805608949063E-2</v>
          </cell>
        </row>
        <row r="474">
          <cell r="A474" t="str">
            <v>T_C-ICE-GSL-S2</v>
          </cell>
          <cell r="B474" t="str">
            <v>VAR_fout</v>
          </cell>
          <cell r="C474" t="str">
            <v>CO2_T</v>
          </cell>
          <cell r="D474">
            <v>277.93741921636774</v>
          </cell>
          <cell r="E474">
            <v>391.72503707052311</v>
          </cell>
          <cell r="F474">
            <v>389.75223004916779</v>
          </cell>
          <cell r="G474">
            <v>306.08216358211882</v>
          </cell>
          <cell r="H474">
            <v>14.960457395156359</v>
          </cell>
          <cell r="I474">
            <v>1.8716213283827017</v>
          </cell>
          <cell r="J474">
            <v>0.84225281758985837</v>
          </cell>
          <cell r="K474">
            <v>0.43171979790728909</v>
          </cell>
          <cell r="L474">
            <v>0.22697822255955871</v>
          </cell>
          <cell r="M474">
            <v>0.21361594177717869</v>
          </cell>
          <cell r="N474">
            <v>0.23944691391710105</v>
          </cell>
          <cell r="O474">
            <v>0.29879612316325399</v>
          </cell>
        </row>
        <row r="475">
          <cell r="A475" t="str">
            <v>T_C-ICE-GSL-S2</v>
          </cell>
          <cell r="B475" t="str">
            <v>VAR_fout</v>
          </cell>
          <cell r="C475" t="str">
            <v>TPCAR</v>
          </cell>
          <cell r="D475">
            <v>2.2820801760440443</v>
          </cell>
          <cell r="E475">
            <v>3.2084244771352681</v>
          </cell>
          <cell r="F475">
            <v>3.1904773232942758</v>
          </cell>
          <cell r="G475">
            <v>2.5241454929594171</v>
          </cell>
          <cell r="H475">
            <v>0.11962069658196334</v>
          </cell>
          <cell r="I475">
            <v>1.2997329963292817E-2</v>
          </cell>
          <cell r="J475">
            <v>6.0579112598788069E-3</v>
          </cell>
          <cell r="K475">
            <v>3.3553376531322027E-3</v>
          </cell>
          <cell r="L475">
            <v>1.9208352669724492E-3</v>
          </cell>
          <cell r="M475">
            <v>2.0068838860789204E-3</v>
          </cell>
          <cell r="N475">
            <v>2.3497150774040615E-3</v>
          </cell>
          <cell r="O475">
            <v>2.983838252107191E-3</v>
          </cell>
        </row>
        <row r="476">
          <cell r="A476" t="str">
            <v>T_C-ICE-GSL-S2</v>
          </cell>
          <cell r="B476" t="str">
            <v>VAR_fin</v>
          </cell>
          <cell r="C476" t="str">
            <v>TGSL</v>
          </cell>
          <cell r="D476">
            <v>3.7660896912786916</v>
          </cell>
          <cell r="E476">
            <v>5.3079273315789157</v>
          </cell>
          <cell r="F476">
            <v>5.2811955291215176</v>
          </cell>
          <cell r="G476">
            <v>4.1474547910856279</v>
          </cell>
          <cell r="H476">
            <v>0.20271622486661761</v>
          </cell>
          <cell r="I476">
            <v>2.5360722606811648E-2</v>
          </cell>
          <cell r="J476">
            <v>1.1412639804740636E-2</v>
          </cell>
          <cell r="K476">
            <v>5.8498617602613708E-3</v>
          </cell>
          <cell r="L476">
            <v>3.0755856715387365E-3</v>
          </cell>
          <cell r="M476">
            <v>2.8945249563303395E-3</v>
          </cell>
          <cell r="N476">
            <v>3.2445381289580057E-3</v>
          </cell>
          <cell r="O476">
            <v>4.0487279561416643E-3</v>
          </cell>
        </row>
        <row r="477">
          <cell r="A477" t="str">
            <v>T_C-ICE-GSL-S2</v>
          </cell>
          <cell r="B477" t="str">
            <v>VAR_ncap</v>
          </cell>
          <cell r="C477" t="str">
            <v>-</v>
          </cell>
          <cell r="E477">
            <v>6.2939731914144799E-5</v>
          </cell>
          <cell r="F477">
            <v>2.06068542700139E-3</v>
          </cell>
          <cell r="G477">
            <v>5.8224526657085199E-4</v>
          </cell>
          <cell r="H477">
            <v>4.4781849742117798E-4</v>
          </cell>
          <cell r="I477">
            <v>3.0903632939380802E-4</v>
          </cell>
          <cell r="J477">
            <v>7.8357764732415002E-5</v>
          </cell>
          <cell r="K477">
            <v>7.8086084661364396E-5</v>
          </cell>
          <cell r="L477">
            <v>5.3957885316272602E-5</v>
          </cell>
          <cell r="M477">
            <v>8.7330276812196502E-5</v>
          </cell>
          <cell r="N477">
            <v>9.6176601326179506E-5</v>
          </cell>
          <cell r="O477">
            <v>1.14284757805354E-4</v>
          </cell>
        </row>
        <row r="478">
          <cell r="A478" t="str">
            <v>T_C-ICE-GSL-S2</v>
          </cell>
          <cell r="B478" t="str">
            <v>VAR_cap</v>
          </cell>
          <cell r="C478" t="str">
            <v>-</v>
          </cell>
          <cell r="D478">
            <v>0.2174300970910327</v>
          </cell>
          <cell r="E478">
            <v>0.24343403281138454</v>
          </cell>
          <cell r="F478">
            <v>0.24212010073172863</v>
          </cell>
          <cell r="G478">
            <v>0.19200066218206022</v>
          </cell>
          <cell r="H478">
            <v>1.2415265540317372E-2</v>
          </cell>
          <cell r="I478">
            <v>1.1578194253199922E-3</v>
          </cell>
          <cell r="J478">
            <v>6.0365223655279503E-4</v>
          </cell>
          <cell r="K478">
            <v>3.2467647363816442E-4</v>
          </cell>
          <cell r="L478">
            <v>1.8600661213068626E-4</v>
          </cell>
          <cell r="M478">
            <v>1.8949280867090016E-4</v>
          </cell>
          <cell r="N478">
            <v>2.2682636663217553E-4</v>
          </cell>
          <cell r="O478">
            <v>2.9773210791414343E-4</v>
          </cell>
        </row>
        <row r="479">
          <cell r="A479" t="str">
            <v>T_C-ICE-DSL-S1</v>
          </cell>
          <cell r="B479" t="str">
            <v>VAR_fout</v>
          </cell>
          <cell r="C479" t="str">
            <v>CO2_T</v>
          </cell>
          <cell r="D479">
            <v>0.36575475973680899</v>
          </cell>
          <cell r="E479">
            <v>0.47995503833337666</v>
          </cell>
          <cell r="F479">
            <v>0.43520632836012846</v>
          </cell>
          <cell r="G479">
            <v>0.44885725238257201</v>
          </cell>
          <cell r="H479">
            <v>0.408837115039416</v>
          </cell>
          <cell r="I479">
            <v>2.9594832861998457</v>
          </cell>
          <cell r="J479">
            <v>2.4350875947473978</v>
          </cell>
          <cell r="K479">
            <v>1.7225057735004479</v>
          </cell>
          <cell r="L479">
            <v>0.28822064932740343</v>
          </cell>
          <cell r="M479">
            <v>6.2807481395656103E-2</v>
          </cell>
          <cell r="N479">
            <v>3.7464238802278539E-2</v>
          </cell>
          <cell r="O479">
            <v>3.3966822474032904E-2</v>
          </cell>
        </row>
        <row r="480">
          <cell r="A480" t="str">
            <v>T_C-ICE-DSL-S1</v>
          </cell>
          <cell r="B480" t="str">
            <v>VAR_fout</v>
          </cell>
          <cell r="C480" t="str">
            <v>TPCAR</v>
          </cell>
          <cell r="D480">
            <v>3.7449420859566895E-3</v>
          </cell>
          <cell r="E480">
            <v>5.1461419829720023E-3</v>
          </cell>
          <cell r="F480">
            <v>4.7150407002444425E-3</v>
          </cell>
          <cell r="G480">
            <v>4.621572512504871E-3</v>
          </cell>
          <cell r="H480">
            <v>3.7699850599271956E-3</v>
          </cell>
          <cell r="I480">
            <v>2.7791122121017739E-2</v>
          </cell>
          <cell r="J480">
            <v>2.2951999666147627E-2</v>
          </cell>
          <cell r="K480">
            <v>1.6367089510120777E-2</v>
          </cell>
          <cell r="L480">
            <v>2.8291200150799755E-3</v>
          </cell>
          <cell r="M480">
            <v>6.9957955723336999E-4</v>
          </cell>
          <cell r="N480">
            <v>4.3878600230291826E-4</v>
          </cell>
          <cell r="O480">
            <v>4.1177350786341575E-4</v>
          </cell>
        </row>
        <row r="481">
          <cell r="A481" t="str">
            <v>T_C-ICE-DSL-S1</v>
          </cell>
          <cell r="B481" t="str">
            <v>VAR_fin</v>
          </cell>
          <cell r="C481" t="str">
            <v>TDSL</v>
          </cell>
          <cell r="D481">
            <v>4.9898330114162255E-3</v>
          </cell>
          <cell r="E481">
            <v>6.5478177125972079E-3</v>
          </cell>
          <cell r="F481">
            <v>5.9373305369730964E-3</v>
          </cell>
          <cell r="G481">
            <v>6.1235641525589878E-3</v>
          </cell>
          <cell r="H481">
            <v>5.5775868354626989E-3</v>
          </cell>
          <cell r="I481">
            <v>4.0374942512958353E-2</v>
          </cell>
          <cell r="J481">
            <v>3.322084031033274E-2</v>
          </cell>
          <cell r="K481">
            <v>2.3499396637113951E-2</v>
          </cell>
          <cell r="L481">
            <v>3.9320688857763094E-3</v>
          </cell>
          <cell r="M481">
            <v>8.568551350021309E-4</v>
          </cell>
          <cell r="N481">
            <v>5.1110830562453677E-4</v>
          </cell>
          <cell r="O481">
            <v>4.6339457672623356E-4</v>
          </cell>
        </row>
        <row r="482">
          <cell r="A482" t="str">
            <v>T_C-ICE-DSL-S1</v>
          </cell>
          <cell r="B482" t="str">
            <v>VAR_ncap</v>
          </cell>
          <cell r="C482" t="str">
            <v>-</v>
          </cell>
          <cell r="E482">
            <v>9.0441501506110196E-5</v>
          </cell>
          <cell r="F482">
            <v>1.39061706267349E-4</v>
          </cell>
          <cell r="G482">
            <v>1.7565805354044701E-4</v>
          </cell>
          <cell r="H482">
            <v>3.0907849196751199E-4</v>
          </cell>
          <cell r="I482">
            <v>3.9689599863251398E-3</v>
          </cell>
          <cell r="J482">
            <v>6.0089158039123699E-5</v>
          </cell>
          <cell r="K482">
            <v>8.7347427476652901E-5</v>
          </cell>
          <cell r="L482">
            <v>2.5519233739167301E-5</v>
          </cell>
          <cell r="M482">
            <v>1.7573377960311499E-5</v>
          </cell>
          <cell r="N482">
            <v>1.67840241455584E-5</v>
          </cell>
          <cell r="O482">
            <v>2.1559527098154801E-5</v>
          </cell>
        </row>
        <row r="483">
          <cell r="A483" t="str">
            <v>T_C-ICE-DSL-S1</v>
          </cell>
          <cell r="B483" t="str">
            <v>VAR_cap</v>
          </cell>
          <cell r="C483" t="str">
            <v>-</v>
          </cell>
          <cell r="D483">
            <v>4.444580313328171E-4</v>
          </cell>
          <cell r="E483">
            <v>5.6213130380282112E-4</v>
          </cell>
          <cell r="F483">
            <v>6.9097394090495117E-4</v>
          </cell>
          <cell r="G483">
            <v>6.8596351836631769E-4</v>
          </cell>
          <cell r="H483">
            <v>5.5768247655060962E-4</v>
          </cell>
          <cell r="I483">
            <v>4.2110252056073941E-3</v>
          </cell>
          <cell r="J483">
            <v>3.4781588623553632E-3</v>
          </cell>
          <cell r="K483">
            <v>2.4751983975260373E-3</v>
          </cell>
          <cell r="L483">
            <v>4.2066806852697388E-4</v>
          </cell>
          <cell r="M483">
            <v>9.66977751539591E-5</v>
          </cell>
          <cell r="N483">
            <v>5.8955433305623092E-5</v>
          </cell>
          <cell r="O483">
            <v>5.582139505536988E-5</v>
          </cell>
        </row>
        <row r="484">
          <cell r="A484" t="str">
            <v>T_C-ICE-GSL-S3</v>
          </cell>
          <cell r="B484" t="str">
            <v>VAR_fout</v>
          </cell>
          <cell r="C484" t="str">
            <v>CO2_T</v>
          </cell>
          <cell r="D484">
            <v>280.15721664322427</v>
          </cell>
          <cell r="E484">
            <v>423.81416938197333</v>
          </cell>
          <cell r="F484">
            <v>554.54480018785034</v>
          </cell>
          <cell r="G484">
            <v>461.85605011984165</v>
          </cell>
          <cell r="H484">
            <v>177.78405267297944</v>
          </cell>
          <cell r="I484">
            <v>82.570426005703439</v>
          </cell>
          <cell r="J484">
            <v>48.017149953686157</v>
          </cell>
          <cell r="K484">
            <v>3.5881569509729783</v>
          </cell>
          <cell r="L484">
            <v>0.66886395767515305</v>
          </cell>
          <cell r="M484">
            <v>0.37468174320436698</v>
          </cell>
          <cell r="N484">
            <v>0.39737689364885587</v>
          </cell>
          <cell r="O484">
            <v>0.43522594668567904</v>
          </cell>
        </row>
        <row r="485">
          <cell r="A485" t="str">
            <v>T_C-ICE-GSL-S3</v>
          </cell>
          <cell r="B485" t="str">
            <v>VAR_fout</v>
          </cell>
          <cell r="C485" t="str">
            <v>TPCAR</v>
          </cell>
          <cell r="D485">
            <v>1.9610381999795785</v>
          </cell>
          <cell r="E485">
            <v>2.9634038690680646</v>
          </cell>
          <cell r="F485">
            <v>3.8147626258765555</v>
          </cell>
          <cell r="G485">
            <v>3.1879605412684553</v>
          </cell>
          <cell r="H485">
            <v>1.1560047717200059</v>
          </cell>
          <cell r="I485">
            <v>0.52866339762480008</v>
          </cell>
          <cell r="J485">
            <v>0.30760898231466588</v>
          </cell>
          <cell r="K485">
            <v>2.4932348223856204E-2</v>
          </cell>
          <cell r="L485">
            <v>5.0160938422127771E-3</v>
          </cell>
          <cell r="M485">
            <v>3.265798329229682E-3</v>
          </cell>
          <cell r="N485">
            <v>3.6232732129927764E-3</v>
          </cell>
          <cell r="O485">
            <v>4.0437696910627643E-3</v>
          </cell>
        </row>
        <row r="486">
          <cell r="A486" t="str">
            <v>T_C-ICE-GSL-S3</v>
          </cell>
          <cell r="B486" t="str">
            <v>VAR_fin</v>
          </cell>
          <cell r="C486" t="str">
            <v>TGSL</v>
          </cell>
          <cell r="D486">
            <v>3.7961682471981546</v>
          </cell>
          <cell r="E486">
            <v>5.7427394225199606</v>
          </cell>
          <cell r="F486">
            <v>7.5141571841172032</v>
          </cell>
          <cell r="G486">
            <v>6.2582120612444632</v>
          </cell>
          <cell r="H486">
            <v>2.4089980036989105</v>
          </cell>
          <cell r="I486">
            <v>1.118840460781888</v>
          </cell>
          <cell r="J486">
            <v>0.65063888826133098</v>
          </cell>
          <cell r="K486">
            <v>4.8620012885812754E-2</v>
          </cell>
          <cell r="L486">
            <v>9.063197258470896E-3</v>
          </cell>
          <cell r="M486">
            <v>5.0769883903030765E-3</v>
          </cell>
          <cell r="N486">
            <v>5.3845107540495454E-3</v>
          </cell>
          <cell r="O486">
            <v>5.8973705512964762E-3</v>
          </cell>
        </row>
        <row r="487">
          <cell r="A487" t="str">
            <v>T_C-ICE-GSL-S3</v>
          </cell>
          <cell r="B487" t="str">
            <v>VAR_ncap</v>
          </cell>
          <cell r="C487" t="str">
            <v>-</v>
          </cell>
          <cell r="E487">
            <v>1.1966745242208E-4</v>
          </cell>
          <cell r="F487">
            <v>6.2569880031276295E-2</v>
          </cell>
          <cell r="G487">
            <v>2.1706309420266999E-3</v>
          </cell>
          <cell r="H487">
            <v>3.0627030510387902E-2</v>
          </cell>
          <cell r="I487">
            <v>2.6237344517757999E-3</v>
          </cell>
          <cell r="J487">
            <v>1.16872594450189E-4</v>
          </cell>
          <cell r="K487">
            <v>1.1803176189441E-4</v>
          </cell>
          <cell r="L487">
            <v>7.9485034641599501E-5</v>
          </cell>
          <cell r="M487">
            <v>1.17224862962084E-4</v>
          </cell>
          <cell r="N487">
            <v>1.2516974225519701E-4</v>
          </cell>
          <cell r="O487">
            <v>1.32106006754554E-4</v>
          </cell>
        </row>
        <row r="488">
          <cell r="A488" t="str">
            <v>T_C-ICE-GSL-S3</v>
          </cell>
          <cell r="B488" t="str">
            <v>VAR_cap</v>
          </cell>
          <cell r="C488" t="str">
            <v>-</v>
          </cell>
          <cell r="D488">
            <v>0.18201191754826737</v>
          </cell>
          <cell r="E488">
            <v>0.2037719067453104</v>
          </cell>
          <cell r="F488">
            <v>0.26236780417071792</v>
          </cell>
          <cell r="G488">
            <v>0.21924009065521219</v>
          </cell>
          <cell r="H488">
            <v>7.9543385357838045E-2</v>
          </cell>
          <cell r="I488">
            <v>3.638515637094903E-2</v>
          </cell>
          <cell r="J488">
            <v>2.1194183289995432E-2</v>
          </cell>
          <cell r="K488">
            <v>1.760308936296424E-3</v>
          </cell>
          <cell r="L488">
            <v>4.3450875212715473E-4</v>
          </cell>
          <cell r="M488">
            <v>2.6961422165504924E-4</v>
          </cell>
          <cell r="N488">
            <v>3.0648494334460928E-4</v>
          </cell>
          <cell r="O488">
            <v>3.7444939483181325E-4</v>
          </cell>
        </row>
        <row r="489">
          <cell r="A489" t="str">
            <v>T_C-ICE-DSL-S2</v>
          </cell>
          <cell r="B489" t="str">
            <v>VAR_fout</v>
          </cell>
          <cell r="C489" t="str">
            <v>CO2_T</v>
          </cell>
          <cell r="D489">
            <v>89.065171094646573</v>
          </cell>
          <cell r="E489">
            <v>94.10653124615996</v>
          </cell>
          <cell r="F489">
            <v>93.417220647213227</v>
          </cell>
          <cell r="G489">
            <v>56.699356261628765</v>
          </cell>
          <cell r="H489">
            <v>2.0084845451494195</v>
          </cell>
          <cell r="I489">
            <v>0.47061692893314749</v>
          </cell>
          <cell r="J489">
            <v>0.37494552450149254</v>
          </cell>
          <cell r="K489">
            <v>0.31272305622709529</v>
          </cell>
          <cell r="L489">
            <v>0.18631130066974341</v>
          </cell>
          <cell r="M489">
            <v>0.12846828384524109</v>
          </cell>
          <cell r="N489">
            <v>7.7288655926352395E-2</v>
          </cell>
          <cell r="O489">
            <v>6.7536009817412007E-2</v>
          </cell>
        </row>
        <row r="490">
          <cell r="A490" t="str">
            <v>T_C-ICE-DSL-S2</v>
          </cell>
          <cell r="B490" t="str">
            <v>VAR_fout</v>
          </cell>
          <cell r="C490" t="str">
            <v>TPCAR</v>
          </cell>
          <cell r="D490">
            <v>0.84737249425412176</v>
          </cell>
          <cell r="E490">
            <v>0.90357716200764748</v>
          </cell>
          <cell r="F490">
            <v>0.8960331269872357</v>
          </cell>
          <cell r="G490">
            <v>0.58524093908543329</v>
          </cell>
          <cell r="H490">
            <v>2.1183274591539222E-2</v>
          </cell>
          <cell r="I490">
            <v>3.4568728383371464E-3</v>
          </cell>
          <cell r="J490">
            <v>2.8267358657519479E-3</v>
          </cell>
          <cell r="K490">
            <v>2.5199598770513257E-3</v>
          </cell>
          <cell r="L490">
            <v>1.5840705826607904E-3</v>
          </cell>
          <cell r="M490">
            <v>1.1518380757352701E-3</v>
          </cell>
          <cell r="N490">
            <v>7.2884825255612211E-4</v>
          </cell>
          <cell r="O490">
            <v>6.590716298649342E-4</v>
          </cell>
        </row>
        <row r="491">
          <cell r="A491" t="str">
            <v>T_C-ICE-DSL-S2</v>
          </cell>
          <cell r="B491" t="str">
            <v>VAR_fin</v>
          </cell>
          <cell r="C491" t="str">
            <v>TDSL</v>
          </cell>
          <cell r="D491">
            <v>1.215077368276215</v>
          </cell>
          <cell r="E491">
            <v>1.2838544508343821</v>
          </cell>
          <cell r="F491">
            <v>1.2744504863194128</v>
          </cell>
          <cell r="G491">
            <v>0.77352464204131799</v>
          </cell>
          <cell r="H491">
            <v>2.7400880561383623E-2</v>
          </cell>
          <cell r="I491">
            <v>6.4204219499747221E-3</v>
          </cell>
          <cell r="J491">
            <v>5.1152186153000361E-3</v>
          </cell>
          <cell r="K491">
            <v>4.2663445597148153E-3</v>
          </cell>
          <cell r="L491">
            <v>2.5417639927659409E-3</v>
          </cell>
          <cell r="M491">
            <v>1.752636887383918E-3</v>
          </cell>
          <cell r="N491">
            <v>1.0544154969488739E-3</v>
          </cell>
          <cell r="O491">
            <v>9.2136439041489934E-4</v>
          </cell>
        </row>
        <row r="492">
          <cell r="A492" t="str">
            <v>T_C-ICE-DSL-S2</v>
          </cell>
          <cell r="B492" t="str">
            <v>VAR_ncap</v>
          </cell>
          <cell r="C492" t="str">
            <v>-</v>
          </cell>
          <cell r="E492">
            <v>5.3707228834508301E-5</v>
          </cell>
          <cell r="F492">
            <v>1.2966979845401301E-4</v>
          </cell>
          <cell r="G492">
            <v>9.8234180394737798E-5</v>
          </cell>
          <cell r="H492">
            <v>1.33752290792067E-4</v>
          </cell>
          <cell r="I492">
            <v>1.6889043710027201E-4</v>
          </cell>
          <cell r="J492">
            <v>5.7732110124476902E-5</v>
          </cell>
          <cell r="K492">
            <v>9.3429559673374597E-5</v>
          </cell>
          <cell r="L492">
            <v>2.8491970037419201E-5</v>
          </cell>
          <cell r="M492">
            <v>1.9722247096090298E-5</v>
          </cell>
          <cell r="N492">
            <v>1.8578931241555302E-5</v>
          </cell>
          <cell r="O492">
            <v>2.2638740688495302E-5</v>
          </cell>
        </row>
        <row r="493">
          <cell r="A493" t="str">
            <v>T_C-ICE-DSL-S2</v>
          </cell>
          <cell r="B493" t="str">
            <v>VAR_cap</v>
          </cell>
          <cell r="C493" t="str">
            <v>-</v>
          </cell>
          <cell r="D493">
            <v>6.4569032462799728E-2</v>
          </cell>
          <cell r="E493">
            <v>6.8557671825254352E-2</v>
          </cell>
          <cell r="F493">
            <v>6.8062216524981248E-2</v>
          </cell>
          <cell r="G493">
            <v>5.1707071042606849E-2</v>
          </cell>
          <cell r="H493">
            <v>2.0660624371679624E-3</v>
          </cell>
          <cell r="I493">
            <v>3.3760494811538208E-4</v>
          </cell>
          <cell r="J493">
            <v>2.7550641401144672E-4</v>
          </cell>
          <cell r="K493">
            <v>2.3998659956534488E-4</v>
          </cell>
          <cell r="L493">
            <v>1.526792620310447E-4</v>
          </cell>
          <cell r="M493">
            <v>1.0585719006167523E-4</v>
          </cell>
          <cell r="N493">
            <v>6.5490068189824255E-5</v>
          </cell>
          <cell r="O493">
            <v>6.0853457001306848E-5</v>
          </cell>
        </row>
        <row r="494">
          <cell r="A494" t="str">
            <v>TPRLPH2OFCL</v>
          </cell>
          <cell r="B494" t="str">
            <v>VAR_fout</v>
          </cell>
          <cell r="C494" t="str">
            <v>TPRLP</v>
          </cell>
          <cell r="I494">
            <v>1.0281205691265326E-5</v>
          </cell>
          <cell r="J494">
            <v>1.0203108648253884E-5</v>
          </cell>
          <cell r="K494">
            <v>1.6745934426065339E-5</v>
          </cell>
          <cell r="L494">
            <v>1.7474306824222756E-5</v>
          </cell>
          <cell r="M494">
            <v>2.3078229578851479E-5</v>
          </cell>
          <cell r="N494">
            <v>2.1704680587849364E-5</v>
          </cell>
          <cell r="O494">
            <v>4.3460547077452988E-5</v>
          </cell>
        </row>
        <row r="495">
          <cell r="A495" t="str">
            <v>TPRLPH2OFCL</v>
          </cell>
          <cell r="B495" t="str">
            <v>VAR_fin</v>
          </cell>
          <cell r="C495" t="str">
            <v>TH2O</v>
          </cell>
          <cell r="I495">
            <v>5.7302821726629095E-4</v>
          </cell>
          <cell r="J495">
            <v>5.4764206305351975E-4</v>
          </cell>
          <cell r="K495">
            <v>8.6676332072837625E-4</v>
          </cell>
          <cell r="L495">
            <v>9.0446360442058595E-4</v>
          </cell>
          <cell r="M495">
            <v>1.19452055629464E-3</v>
          </cell>
          <cell r="N495">
            <v>1.1234261727664813E-3</v>
          </cell>
          <cell r="O495">
            <v>2.2495017087186884E-3</v>
          </cell>
        </row>
        <row r="496">
          <cell r="A496" t="str">
            <v>TPRLPH2OFCL</v>
          </cell>
          <cell r="B496" t="str">
            <v>VAR_ncap</v>
          </cell>
          <cell r="C496" t="str">
            <v>-</v>
          </cell>
          <cell r="I496">
            <v>1.8983838044805699E-7</v>
          </cell>
          <cell r="K496">
            <v>1.08915077629323E-7</v>
          </cell>
          <cell r="M496">
            <v>1.05306645787183E-7</v>
          </cell>
          <cell r="O496">
            <v>5.4128175559662703E-7</v>
          </cell>
        </row>
        <row r="497">
          <cell r="A497" t="str">
            <v>TPRLPH2OFCL</v>
          </cell>
          <cell r="B497" t="str">
            <v>VAR_cap</v>
          </cell>
          <cell r="C497" t="str">
            <v>-</v>
          </cell>
          <cell r="I497">
            <v>1.8983838044805699E-7</v>
          </cell>
          <cell r="J497">
            <v>1.8983838044805699E-7</v>
          </cell>
          <cell r="K497">
            <v>2.9875345807738E-7</v>
          </cell>
          <cell r="L497">
            <v>2.9875345807738E-7</v>
          </cell>
          <cell r="M497">
            <v>4.0406010386456302E-7</v>
          </cell>
          <cell r="N497">
            <v>3.7434091114657098E-7</v>
          </cell>
          <cell r="O497">
            <v>7.5550347901313296E-7</v>
          </cell>
        </row>
        <row r="498">
          <cell r="A498" t="str">
            <v>T_C-ICE-GSL-S4</v>
          </cell>
          <cell r="B498" t="str">
            <v>VAR_fout</v>
          </cell>
          <cell r="C498" t="str">
            <v>CO2_T</v>
          </cell>
          <cell r="D498">
            <v>289.76071520165607</v>
          </cell>
          <cell r="E498">
            <v>387.89355752840277</v>
          </cell>
          <cell r="F498">
            <v>979.59492257995817</v>
          </cell>
          <cell r="G498">
            <v>1874.1966782200457</v>
          </cell>
          <cell r="H498">
            <v>2355.2990223866527</v>
          </cell>
          <cell r="I498">
            <v>2163.3498874512006</v>
          </cell>
          <cell r="J498">
            <v>1899.6850566098469</v>
          </cell>
          <cell r="K498">
            <v>1666.2686242150769</v>
          </cell>
          <cell r="L498">
            <v>1488.0895719121459</v>
          </cell>
          <cell r="M498">
            <v>1321.5100474908031</v>
          </cell>
          <cell r="N498">
            <v>1206.9533771536035</v>
          </cell>
          <cell r="O498">
            <v>1121.0451878024721</v>
          </cell>
        </row>
        <row r="499">
          <cell r="A499" t="str">
            <v>T_C-ICE-GSL-S4</v>
          </cell>
          <cell r="B499" t="str">
            <v>VAR_fout</v>
          </cell>
          <cell r="C499" t="str">
            <v>TPCAR</v>
          </cell>
          <cell r="D499">
            <v>1.7279715669470459</v>
          </cell>
          <cell r="E499">
            <v>2.2774207716826811</v>
          </cell>
          <cell r="F499">
            <v>5.7612811948665232</v>
          </cell>
          <cell r="G499">
            <v>11.086250964103655</v>
          </cell>
          <cell r="H499">
            <v>14.473750968717358</v>
          </cell>
          <cell r="I499">
            <v>14.034566585159887</v>
          </cell>
          <cell r="J499">
            <v>13.346736621348008</v>
          </cell>
          <cell r="K499">
            <v>12.692617704979368</v>
          </cell>
          <cell r="L499">
            <v>12.070553022170458</v>
          </cell>
          <cell r="M499">
            <v>11.478979092915486</v>
          </cell>
          <cell r="N499">
            <v>10.916396930182911</v>
          </cell>
          <cell r="O499">
            <v>10.384556017922053</v>
          </cell>
        </row>
        <row r="500">
          <cell r="A500" t="str">
            <v>T_C-ICE-GSL-S4</v>
          </cell>
          <cell r="B500" t="str">
            <v>VAR_fin</v>
          </cell>
          <cell r="C500" t="str">
            <v>TGSL</v>
          </cell>
          <cell r="D500">
            <v>3.9262969539519745</v>
          </cell>
          <cell r="E500">
            <v>5.256010264612498</v>
          </cell>
          <cell r="F500">
            <v>13.273643937397814</v>
          </cell>
          <cell r="G500">
            <v>25.395618946071103</v>
          </cell>
          <cell r="H500">
            <v>31.914620899548108</v>
          </cell>
          <cell r="I500">
            <v>29.313684111804911</v>
          </cell>
          <cell r="J500">
            <v>25.740989926962726</v>
          </cell>
          <cell r="K500">
            <v>22.578165639770699</v>
          </cell>
          <cell r="L500">
            <v>20.163815337562923</v>
          </cell>
          <cell r="M500">
            <v>17.906640209902481</v>
          </cell>
          <cell r="N500">
            <v>16.35438180424935</v>
          </cell>
          <cell r="O500">
            <v>15.190314197865467</v>
          </cell>
        </row>
        <row r="501">
          <cell r="A501" t="str">
            <v>T_C-ICE-GSL-S4</v>
          </cell>
          <cell r="B501" t="str">
            <v>VAR_ncap</v>
          </cell>
          <cell r="C501" t="str">
            <v>-</v>
          </cell>
          <cell r="E501">
            <v>8.8232579110487095E-5</v>
          </cell>
          <cell r="F501">
            <v>0.28115553246973801</v>
          </cell>
          <cell r="G501">
            <v>0.51409565308942196</v>
          </cell>
          <cell r="H501">
            <v>0.57223056324287402</v>
          </cell>
          <cell r="I501">
            <v>0.45720649715436901</v>
          </cell>
          <cell r="J501">
            <v>0.514285602168009</v>
          </cell>
          <cell r="K501">
            <v>0.54773770877360295</v>
          </cell>
          <cell r="L501">
            <v>0.45982743096628698</v>
          </cell>
          <cell r="M501">
            <v>0.44627447857614</v>
          </cell>
          <cell r="N501">
            <v>0.42168870288460403</v>
          </cell>
          <cell r="O501">
            <v>0.300110057585527</v>
          </cell>
        </row>
        <row r="502">
          <cell r="A502" t="str">
            <v>T_C-ICE-GSL-S4</v>
          </cell>
          <cell r="B502" t="str">
            <v>VAR_cap</v>
          </cell>
          <cell r="C502" t="str">
            <v>-</v>
          </cell>
          <cell r="D502">
            <v>0.15707511623481663</v>
          </cell>
          <cell r="E502">
            <v>0.17935102637242128</v>
          </cell>
          <cell r="F502">
            <v>0.45385742920300287</v>
          </cell>
          <cell r="G502">
            <v>0.87311565208736819</v>
          </cell>
          <cell r="H502">
            <v>1.1400291024272424</v>
          </cell>
          <cell r="I502">
            <v>1.2027970770896592</v>
          </cell>
          <cell r="J502">
            <v>1.2194947477744176</v>
          </cell>
          <cell r="K502">
            <v>1.2402229208452165</v>
          </cell>
          <cell r="L502">
            <v>1.2440721985551337</v>
          </cell>
          <cell r="M502">
            <v>1.2446530371111673</v>
          </cell>
          <cell r="N502">
            <v>1.2277430489364696</v>
          </cell>
          <cell r="O502">
            <v>1.1680731750898821</v>
          </cell>
        </row>
        <row r="503">
          <cell r="A503" t="str">
            <v>T_C-ICE-DSL-S3</v>
          </cell>
          <cell r="B503" t="str">
            <v>VAR_fout</v>
          </cell>
          <cell r="C503" t="str">
            <v>CO2_T</v>
          </cell>
          <cell r="D503">
            <v>367.7545963193993</v>
          </cell>
          <cell r="E503">
            <v>390.5270955994215</v>
          </cell>
          <cell r="F503">
            <v>386.85204737995014</v>
          </cell>
          <cell r="G503">
            <v>295.5986442252252</v>
          </cell>
          <cell r="H503">
            <v>10.502617490646577</v>
          </cell>
          <cell r="I503">
            <v>0.43992280575980547</v>
          </cell>
          <cell r="J503">
            <v>0.39652764871325502</v>
          </cell>
          <cell r="K503">
            <v>0.43743575240686461</v>
          </cell>
          <cell r="L503">
            <v>0.28839595570668619</v>
          </cell>
          <cell r="M503">
            <v>0.20108907204248322</v>
          </cell>
          <cell r="N503">
            <v>0.10606226520912329</v>
          </cell>
          <cell r="O503">
            <v>8.3177592919305696E-2</v>
          </cell>
        </row>
        <row r="504">
          <cell r="A504" t="str">
            <v>T_C-ICE-DSL-S3</v>
          </cell>
          <cell r="B504" t="str">
            <v>VAR_fout</v>
          </cell>
          <cell r="C504" t="str">
            <v>TPCAR</v>
          </cell>
          <cell r="D504">
            <v>2.6495882922324081</v>
          </cell>
          <cell r="E504">
            <v>2.8366955291526361</v>
          </cell>
          <cell r="F504">
            <v>2.8075501911836644</v>
          </cell>
          <cell r="G504">
            <v>2.1824786804976037</v>
          </cell>
          <cell r="H504">
            <v>8.4212772980695252E-2</v>
          </cell>
          <cell r="I504">
            <v>2.9891431905552171E-3</v>
          </cell>
          <cell r="J504">
            <v>2.8014831859879594E-3</v>
          </cell>
          <cell r="K504">
            <v>3.3319392344934732E-3</v>
          </cell>
          <cell r="L504">
            <v>2.2936954848347731E-3</v>
          </cell>
          <cell r="M504">
            <v>1.6679545358432234E-3</v>
          </cell>
          <cell r="N504">
            <v>9.2686348095206972E-4</v>
          </cell>
          <cell r="O504">
            <v>7.5528991903782959E-4</v>
          </cell>
        </row>
        <row r="505">
          <cell r="A505" t="str">
            <v>T_C-ICE-DSL-S3</v>
          </cell>
          <cell r="B505" t="str">
            <v>VAR_fin</v>
          </cell>
          <cell r="C505" t="str">
            <v>TDSL</v>
          </cell>
          <cell r="D505">
            <v>5.0171159115879815</v>
          </cell>
          <cell r="E505">
            <v>5.3277912087233439</v>
          </cell>
          <cell r="F505">
            <v>5.27765412523806</v>
          </cell>
          <cell r="G505">
            <v>4.0327236592800206</v>
          </cell>
          <cell r="H505">
            <v>0.14328263970868468</v>
          </cell>
          <cell r="I505">
            <v>6.0016753855362285E-3</v>
          </cell>
          <cell r="J505">
            <v>5.4096541434277704E-3</v>
          </cell>
          <cell r="K505">
            <v>5.9677455990022428E-3</v>
          </cell>
          <cell r="L505">
            <v>3.9344605144159125E-3</v>
          </cell>
          <cell r="M505">
            <v>2.7433706963503803E-3</v>
          </cell>
          <cell r="N505">
            <v>1.4469613261817625E-3</v>
          </cell>
          <cell r="O505">
            <v>1.1347557014912109E-3</v>
          </cell>
        </row>
        <row r="506">
          <cell r="A506" t="str">
            <v>T_C-ICE-DSL-S3</v>
          </cell>
          <cell r="B506" t="str">
            <v>VAR_ncap</v>
          </cell>
          <cell r="C506" t="str">
            <v>-</v>
          </cell>
          <cell r="E506">
            <v>6.2431308645443702E-5</v>
          </cell>
          <cell r="F506">
            <v>8.5690272998094496E-5</v>
          </cell>
          <cell r="G506">
            <v>6.9281946327180304E-5</v>
          </cell>
          <cell r="H506">
            <v>9.0545911396420594E-5</v>
          </cell>
          <cell r="I506">
            <v>1.2252326624686999E-4</v>
          </cell>
          <cell r="J506">
            <v>6.4794995208918195E-5</v>
          </cell>
          <cell r="K506">
            <v>1.3024884030843101E-4</v>
          </cell>
          <cell r="L506">
            <v>3.4022354472667501E-5</v>
          </cell>
          <cell r="M506">
            <v>2.1084440876763299E-5</v>
          </cell>
          <cell r="N506">
            <v>1.95825560251192E-5</v>
          </cell>
          <cell r="O506">
            <v>2.33610892552554E-5</v>
          </cell>
        </row>
        <row r="507">
          <cell r="A507" t="str">
            <v>T_C-ICE-DSL-S3</v>
          </cell>
          <cell r="B507" t="str">
            <v>VAR_cap</v>
          </cell>
          <cell r="C507" t="str">
            <v>-</v>
          </cell>
          <cell r="D507">
            <v>0.18324087178605603</v>
          </cell>
          <cell r="E507">
            <v>0.19505804190390533</v>
          </cell>
          <cell r="F507">
            <v>0.19310519786382863</v>
          </cell>
          <cell r="G507">
            <v>0.15010627357063855</v>
          </cell>
          <cell r="H507">
            <v>5.8231014521839533E-3</v>
          </cell>
          <cell r="I507">
            <v>2.3753812600301331E-4</v>
          </cell>
          <cell r="J507">
            <v>2.1784523564558758E-4</v>
          </cell>
          <cell r="K507">
            <v>2.549093663047103E-4</v>
          </cell>
          <cell r="L507">
            <v>1.9060508157554647E-4</v>
          </cell>
          <cell r="M507">
            <v>1.3553854056715234E-4</v>
          </cell>
          <cell r="N507">
            <v>7.4711552792982081E-5</v>
          </cell>
          <cell r="O507">
            <v>6.3961446287934742E-5</v>
          </cell>
        </row>
        <row r="508">
          <cell r="A508" t="str">
            <v>T_C-ICE-DSL-S4</v>
          </cell>
          <cell r="B508" t="str">
            <v>VAR_fout</v>
          </cell>
          <cell r="C508" t="str">
            <v>CO2_T</v>
          </cell>
          <cell r="D508">
            <v>141.14584961745751</v>
          </cell>
          <cell r="E508">
            <v>162.0651848680919</v>
          </cell>
          <cell r="F508">
            <v>159.20469980797716</v>
          </cell>
          <cell r="G508">
            <v>121.34351606884933</v>
          </cell>
          <cell r="H508">
            <v>8.068381947668831</v>
          </cell>
          <cell r="I508">
            <v>0.34006512357099539</v>
          </cell>
          <cell r="J508">
            <v>0.33048014339760823</v>
          </cell>
          <cell r="K508">
            <v>0.3951843680134926</v>
          </cell>
          <cell r="L508">
            <v>0.27654135491336479</v>
          </cell>
          <cell r="M508">
            <v>0.1881456419765026</v>
          </cell>
          <cell r="N508">
            <v>9.0839035425740303E-2</v>
          </cell>
          <cell r="O508">
            <v>7.2648392978718807E-2</v>
          </cell>
        </row>
        <row r="509">
          <cell r="A509" t="str">
            <v>T_C-ICE-DSL-S4</v>
          </cell>
          <cell r="B509" t="str">
            <v>VAR_fout</v>
          </cell>
          <cell r="C509" t="str">
            <v>TPCAR</v>
          </cell>
          <cell r="D509">
            <v>0.89773608595760679</v>
          </cell>
          <cell r="E509">
            <v>1.0076200005815013</v>
          </cell>
          <cell r="F509">
            <v>0.99204081432087743</v>
          </cell>
          <cell r="G509">
            <v>0.76805888861882987</v>
          </cell>
          <cell r="H509">
            <v>4.3142016679680192E-2</v>
          </cell>
          <cell r="I509">
            <v>2.1822670283551211E-3</v>
          </cell>
          <cell r="J509">
            <v>2.2089343665142491E-3</v>
          </cell>
          <cell r="K509">
            <v>2.8320282730889628E-3</v>
          </cell>
          <cell r="L509">
            <v>2.0643117347478603E-3</v>
          </cell>
          <cell r="M509">
            <v>1.4591401364909818E-3</v>
          </cell>
          <cell r="N509">
            <v>7.4010720576885285E-4</v>
          </cell>
          <cell r="O509">
            <v>6.1585197614876398E-4</v>
          </cell>
        </row>
        <row r="510">
          <cell r="A510" t="str">
            <v>T_C-ICE-DSL-S4</v>
          </cell>
          <cell r="B510" t="str">
            <v>VAR_fin</v>
          </cell>
          <cell r="C510" t="str">
            <v>TDSL</v>
          </cell>
          <cell r="D510">
            <v>1.9255913999653151</v>
          </cell>
          <cell r="E510">
            <v>2.2109847867406742</v>
          </cell>
          <cell r="F510">
            <v>2.171960433942393</v>
          </cell>
          <cell r="G510">
            <v>1.6554367812939859</v>
          </cell>
          <cell r="H510">
            <v>0.11007342356983371</v>
          </cell>
          <cell r="I510">
            <v>4.6393604852796059E-3</v>
          </cell>
          <cell r="J510">
            <v>4.5085967721365441E-3</v>
          </cell>
          <cell r="K510">
            <v>5.3913283494337405E-3</v>
          </cell>
          <cell r="L510">
            <v>3.7727333548890243E-3</v>
          </cell>
          <cell r="M510">
            <v>2.5667891129127164E-3</v>
          </cell>
          <cell r="N510">
            <v>1.2392774273634422E-3</v>
          </cell>
          <cell r="O510">
            <v>9.9111040898661466E-4</v>
          </cell>
        </row>
        <row r="511">
          <cell r="A511" t="str">
            <v>T_C-ICE-DSL-S4</v>
          </cell>
          <cell r="B511" t="str">
            <v>VAR_ncap</v>
          </cell>
          <cell r="C511" t="str">
            <v>-</v>
          </cell>
          <cell r="E511">
            <v>2.4467922419889801E-5</v>
          </cell>
          <cell r="F511">
            <v>4.2555851584189499E-5</v>
          </cell>
          <cell r="G511">
            <v>4.2557509489859602E-5</v>
          </cell>
          <cell r="H511">
            <v>7.2658156291721896E-5</v>
          </cell>
          <cell r="I511">
            <v>1.23997747065024E-4</v>
          </cell>
          <cell r="J511">
            <v>6.5027384424256194E-5</v>
          </cell>
          <cell r="K511">
            <v>1.38377120863329E-4</v>
          </cell>
          <cell r="L511">
            <v>3.3213310034957697E-5</v>
          </cell>
          <cell r="M511">
            <v>1.9208159182632699E-5</v>
          </cell>
          <cell r="N511">
            <v>1.71383581182448E-5</v>
          </cell>
          <cell r="O511">
            <v>2.3598487022733499E-5</v>
          </cell>
        </row>
        <row r="512">
          <cell r="A512" t="str">
            <v>T_C-ICE-DSL-S4</v>
          </cell>
          <cell r="B512" t="str">
            <v>VAR_cap</v>
          </cell>
          <cell r="C512" t="str">
            <v>-</v>
          </cell>
          <cell r="D512">
            <v>7.1261815574888157E-2</v>
          </cell>
          <cell r="E512">
            <v>7.9361604354231743E-2</v>
          </cell>
          <cell r="F512">
            <v>7.8266322849679604E-2</v>
          </cell>
          <cell r="G512">
            <v>6.1145469408049921E-2</v>
          </cell>
          <cell r="H512">
            <v>3.5015369206022194E-3</v>
          </cell>
          <cell r="I512">
            <v>2.0699299815539528E-4</v>
          </cell>
          <cell r="J512">
            <v>2.0819674347585289E-4</v>
          </cell>
          <cell r="K512">
            <v>2.6398966137016811E-4</v>
          </cell>
          <cell r="L512">
            <v>1.9707915460212317E-4</v>
          </cell>
          <cell r="M512">
            <v>1.3787003440785721E-4</v>
          </cell>
          <cell r="N512">
            <v>7.0499956740277054E-5</v>
          </cell>
          <cell r="O512">
            <v>5.9872823743325137E-5</v>
          </cell>
        </row>
        <row r="513">
          <cell r="A513" t="str">
            <v>TFLGV-ICENGAExt</v>
          </cell>
          <cell r="B513" t="str">
            <v>VAR_fout</v>
          </cell>
          <cell r="C513" t="str">
            <v>CO2_T</v>
          </cell>
          <cell r="D513">
            <v>6.0168501486163501</v>
          </cell>
          <cell r="E513">
            <v>1.82886106581519</v>
          </cell>
          <cell r="F513">
            <v>3.9383905670283799</v>
          </cell>
          <cell r="G513">
            <v>5.5454580098759497E-4</v>
          </cell>
        </row>
        <row r="514">
          <cell r="A514" t="str">
            <v>TFLGV-ICENGAExt</v>
          </cell>
          <cell r="B514" t="str">
            <v>VAR_fout</v>
          </cell>
          <cell r="C514" t="str">
            <v>TFLGV</v>
          </cell>
          <cell r="D514">
            <v>2.9613064821634321E-2</v>
          </cell>
          <cell r="E514">
            <v>9.0849756660555409E-3</v>
          </cell>
          <cell r="F514">
            <v>1.9835171087234822E-2</v>
          </cell>
          <cell r="G514">
            <v>2.7928948770045553E-6</v>
          </cell>
        </row>
        <row r="515">
          <cell r="A515" t="str">
            <v>TFLGV-ICENGAExt</v>
          </cell>
          <cell r="B515" t="str">
            <v>VAR_fin</v>
          </cell>
          <cell r="C515" t="str">
            <v>TNGA</v>
          </cell>
          <cell r="D515">
            <v>0.10668174022369416</v>
          </cell>
          <cell r="E515">
            <v>3.2426614642113299E-2</v>
          </cell>
          <cell r="F515">
            <v>6.9829619982772581E-2</v>
          </cell>
          <cell r="G515">
            <v>9.8323723579360854E-6</v>
          </cell>
        </row>
        <row r="516">
          <cell r="A516" t="str">
            <v>TFLGV-ICENGAExt</v>
          </cell>
          <cell r="B516" t="str">
            <v>VAR_cap</v>
          </cell>
          <cell r="C516" t="str">
            <v>-</v>
          </cell>
          <cell r="D516">
            <v>2.0848674698508689E-3</v>
          </cell>
          <cell r="E516">
            <v>1.8067571358983902E-3</v>
          </cell>
          <cell r="F516">
            <v>1.3899842139526496E-3</v>
          </cell>
          <cell r="G516">
            <v>4.883656705000506E-8</v>
          </cell>
        </row>
        <row r="517">
          <cell r="A517" t="str">
            <v>D-TGSL</v>
          </cell>
          <cell r="B517" t="str">
            <v>VAR_fout</v>
          </cell>
          <cell r="C517" t="str">
            <v>CO2</v>
          </cell>
          <cell r="D517">
            <v>5893.1030413840599</v>
          </cell>
          <cell r="E517">
            <v>5605.5131445510597</v>
          </cell>
          <cell r="F517">
            <v>5899.7778579141705</v>
          </cell>
          <cell r="G517">
            <v>4307.3036865146396</v>
          </cell>
          <cell r="H517">
            <v>3313.2626421785399</v>
          </cell>
          <cell r="I517">
            <v>2850.4102379041801</v>
          </cell>
          <cell r="J517">
            <v>2451.4629682140098</v>
          </cell>
          <cell r="K517">
            <v>2120.4899500583301</v>
          </cell>
          <cell r="L517">
            <v>1928.7535221968301</v>
          </cell>
          <cell r="M517">
            <v>1752.8017369726001</v>
          </cell>
          <cell r="N517">
            <v>1617.5712077375399</v>
          </cell>
          <cell r="O517">
            <v>1548.3721104808601</v>
          </cell>
        </row>
        <row r="518">
          <cell r="A518" t="str">
            <v>D-TGSL</v>
          </cell>
          <cell r="B518" t="str">
            <v>VAR_fout</v>
          </cell>
          <cell r="C518" t="str">
            <v>TGSL</v>
          </cell>
          <cell r="D518">
            <v>83.235339003412534</v>
          </cell>
          <cell r="E518">
            <v>79.173258499287073</v>
          </cell>
          <cell r="F518">
            <v>83.329666990869171</v>
          </cell>
          <cell r="G518">
            <v>61.562989375418503</v>
          </cell>
          <cell r="H518">
            <v>47.087883010508371</v>
          </cell>
          <cell r="I518">
            <v>40.260791718682341</v>
          </cell>
          <cell r="J518">
            <v>34.625847263416752</v>
          </cell>
          <cell r="K518">
            <v>29.952174531819427</v>
          </cell>
          <cell r="L518">
            <v>27.243146157394754</v>
          </cell>
          <cell r="M518">
            <v>24.759188619934754</v>
          </cell>
          <cell r="N518">
            <v>22.848542984968308</v>
          </cell>
          <cell r="O518">
            <v>21.873882358106158</v>
          </cell>
        </row>
        <row r="519">
          <cell r="A519" t="str">
            <v>D-TGSL</v>
          </cell>
          <cell r="B519" t="str">
            <v>VAR_fin</v>
          </cell>
          <cell r="C519" t="str">
            <v>GSL</v>
          </cell>
          <cell r="D519">
            <v>79.852344734201267</v>
          </cell>
          <cell r="E519">
            <v>75.955462663293488</v>
          </cell>
          <cell r="F519">
            <v>79.942789402630922</v>
          </cell>
          <cell r="G519">
            <v>58.364548597759359</v>
          </cell>
          <cell r="H519">
            <v>44.895157753096754</v>
          </cell>
          <cell r="I519">
            <v>38.623444958051266</v>
          </cell>
          <cell r="J519">
            <v>33.217655395853797</v>
          </cell>
          <cell r="K519">
            <v>28.732926152551862</v>
          </cell>
          <cell r="L519">
            <v>26.13487157448284</v>
          </cell>
          <cell r="M519">
            <v>23.750701042989146</v>
          </cell>
          <cell r="N519">
            <v>21.91830904793423</v>
          </cell>
          <cell r="O519">
            <v>20.980651903534731</v>
          </cell>
        </row>
        <row r="520">
          <cell r="A520" t="str">
            <v>D-TGSL</v>
          </cell>
          <cell r="B520" t="str">
            <v>VAR_fin</v>
          </cell>
          <cell r="C520" t="str">
            <v>ETH</v>
          </cell>
          <cell r="D520">
            <v>4.6244745102041609</v>
          </cell>
          <cell r="E520">
            <v>4.3986888622882452</v>
          </cell>
          <cell r="F520">
            <v>4.629764700606632</v>
          </cell>
          <cell r="G520">
            <v>4.1166727349051699</v>
          </cell>
          <cell r="H520">
            <v>2.8950552325078167</v>
          </cell>
          <cell r="I520">
            <v>2.2378486103070179</v>
          </cell>
          <cell r="J520">
            <v>1.9246468213941477</v>
          </cell>
          <cell r="K520">
            <v>1.6659940948971275</v>
          </cell>
          <cell r="L520">
            <v>1.5146143233924068</v>
          </cell>
          <cell r="M520">
            <v>1.3777783416835541</v>
          </cell>
          <cell r="N520">
            <v>1.2710268459451886</v>
          </cell>
          <cell r="O520">
            <v>1.2194860063107114</v>
          </cell>
        </row>
        <row r="521">
          <cell r="A521" t="str">
            <v>T_TW-BEVELC-S1</v>
          </cell>
          <cell r="B521" t="str">
            <v>VAR_fout</v>
          </cell>
          <cell r="C521" t="str">
            <v>TPTWL</v>
          </cell>
          <cell r="D521">
            <v>1.7421852737620813E-2</v>
          </cell>
          <cell r="E521">
            <v>2.5116174613664156E-2</v>
          </cell>
          <cell r="F521">
            <v>2.5541177221522455E-2</v>
          </cell>
          <cell r="G521">
            <v>1.8476596535969805E-2</v>
          </cell>
          <cell r="H521">
            <v>6.52532210353402E-3</v>
          </cell>
          <cell r="I521">
            <v>8.7047382630500558E-3</v>
          </cell>
          <cell r="J521">
            <v>1.3747740040504971E-2</v>
          </cell>
          <cell r="K521">
            <v>2.7006066681178796E-2</v>
          </cell>
          <cell r="L521">
            <v>4.8419362852295776E-2</v>
          </cell>
          <cell r="M521">
            <v>6.723014752159015E-2</v>
          </cell>
          <cell r="N521">
            <v>6.5793138798383874E-2</v>
          </cell>
          <cell r="O521">
            <v>9.0933299821795779E-2</v>
          </cell>
        </row>
        <row r="522">
          <cell r="A522" t="str">
            <v>T_TW-BEVELC-S1</v>
          </cell>
          <cell r="B522" t="str">
            <v>VAR_fin</v>
          </cell>
          <cell r="C522" t="str">
            <v>T-ELC-TWSTGout_S1</v>
          </cell>
          <cell r="D522">
            <v>1.5696880174188551E-3</v>
          </cell>
          <cell r="E522">
            <v>2.2609500421611819E-3</v>
          </cell>
          <cell r="F522">
            <v>2.2983480908602659E-3</v>
          </cell>
          <cell r="G522">
            <v>1.659162031630926E-3</v>
          </cell>
          <cell r="H522">
            <v>5.6880027980707318E-4</v>
          </cell>
          <cell r="I522">
            <v>7.526129489982096E-4</v>
          </cell>
          <cell r="J522">
            <v>1.1751900780830574E-3</v>
          </cell>
          <cell r="K522">
            <v>2.2760785861886891E-3</v>
          </cell>
          <cell r="L522">
            <v>4.0672972429193367E-3</v>
          </cell>
          <cell r="M522">
            <v>5.643018587105096E-3</v>
          </cell>
          <cell r="N522">
            <v>5.522402059641998E-3</v>
          </cell>
          <cell r="O522">
            <v>7.6325624737980059E-3</v>
          </cell>
        </row>
        <row r="523">
          <cell r="A523" t="str">
            <v>T_TW-BEVELC-S1</v>
          </cell>
          <cell r="B523" t="str">
            <v>VAR_ncap</v>
          </cell>
          <cell r="C523" t="str">
            <v>-</v>
          </cell>
          <cell r="D523">
            <v>2.4384546730924099E-4</v>
          </cell>
          <cell r="E523">
            <v>5.1289976339968996E-4</v>
          </cell>
          <cell r="F523">
            <v>3.06837167696777E-4</v>
          </cell>
          <cell r="G523">
            <v>4.8645652062165301E-4</v>
          </cell>
          <cell r="H523">
            <v>1.76224747966116E-3</v>
          </cell>
          <cell r="I523">
            <v>1.3107803566233E-3</v>
          </cell>
          <cell r="J523">
            <v>2.7555586237056899E-3</v>
          </cell>
          <cell r="K523">
            <v>6.51713895929407E-3</v>
          </cell>
          <cell r="L523">
            <v>9.18217695847094E-3</v>
          </cell>
          <cell r="M523">
            <v>1.1218958079950299E-2</v>
          </cell>
          <cell r="N523">
            <v>1.0234918429555101E-2</v>
          </cell>
          <cell r="O523">
            <v>1.46070440646581E-2</v>
          </cell>
        </row>
        <row r="524">
          <cell r="A524" t="str">
            <v>T_TW-BEVELC-S1</v>
          </cell>
          <cell r="B524" t="str">
            <v>VAR_cap</v>
          </cell>
          <cell r="C524" t="str">
            <v>-</v>
          </cell>
          <cell r="D524">
            <v>6.184292084097748E-3</v>
          </cell>
          <cell r="E524">
            <v>8.6511537769418216E-3</v>
          </cell>
          <cell r="F524">
            <v>8.9571882087078874E-3</v>
          </cell>
          <cell r="G524">
            <v>6.6104211506273214E-3</v>
          </cell>
          <cell r="H524">
            <v>2.4055491085559935E-3</v>
          </cell>
          <cell r="I524">
            <v>3.174800390752925E-3</v>
          </cell>
          <cell r="J524">
            <v>4.9795868264328668E-3</v>
          </cell>
          <cell r="K524">
            <v>9.7196114948008734E-3</v>
          </cell>
          <cell r="L524">
            <v>1.6938121034455248E-2</v>
          </cell>
          <cell r="M524">
            <v>2.3738770672385206E-2</v>
          </cell>
          <cell r="N524">
            <v>2.3079378806751878E-2</v>
          </cell>
          <cell r="O524">
            <v>3.2410735236810838E-2</v>
          </cell>
        </row>
        <row r="525">
          <cell r="A525" t="str">
            <v>T_TW-BEVELC-S2</v>
          </cell>
          <cell r="B525" t="str">
            <v>VAR_fout</v>
          </cell>
          <cell r="C525" t="str">
            <v>TPTWL</v>
          </cell>
          <cell r="D525">
            <v>2.1838233532825609E-3</v>
          </cell>
          <cell r="E525">
            <v>3.2088645066484481E-3</v>
          </cell>
          <cell r="F525">
            <v>3.4895017435591811E-3</v>
          </cell>
          <cell r="G525">
            <v>3.4115636093581068E-3</v>
          </cell>
          <cell r="H525">
            <v>2.2216580607928734E-3</v>
          </cell>
          <cell r="I525">
            <v>2.4059630811744111E-3</v>
          </cell>
          <cell r="J525">
            <v>3.3316454585892398E-3</v>
          </cell>
          <cell r="K525">
            <v>4.5652108171771715E-3</v>
          </cell>
          <cell r="L525">
            <v>5.451711394023704E-3</v>
          </cell>
          <cell r="M525">
            <v>7.1146678223648497E-3</v>
          </cell>
          <cell r="N525">
            <v>6.7473793985333829E-3</v>
          </cell>
          <cell r="O525">
            <v>9.5244409227026525E-3</v>
          </cell>
        </row>
        <row r="526">
          <cell r="A526" t="str">
            <v>T_TW-BEVELC-S2</v>
          </cell>
          <cell r="B526" t="str">
            <v>VAR_fin</v>
          </cell>
          <cell r="C526" t="str">
            <v>T-ELC-TWSTGout_S2</v>
          </cell>
          <cell r="D526">
            <v>3.4749222489485694E-4</v>
          </cell>
          <cell r="E526">
            <v>5.1001667372179327E-4</v>
          </cell>
          <cell r="F526">
            <v>5.5383703079864885E-4</v>
          </cell>
          <cell r="G526">
            <v>5.3961933707316612E-4</v>
          </cell>
          <cell r="H526">
            <v>3.4396924405792915E-4</v>
          </cell>
          <cell r="I526">
            <v>3.6764305933406085E-4</v>
          </cell>
          <cell r="J526">
            <v>5.0430203786243442E-4</v>
          </cell>
          <cell r="K526">
            <v>6.8211954060010387E-4</v>
          </cell>
          <cell r="L526">
            <v>8.0972838706548568E-4</v>
          </cell>
          <cell r="M526">
            <v>1.0545483501175957E-3</v>
          </cell>
          <cell r="N526">
            <v>1.0001082257099292E-3</v>
          </cell>
          <cell r="O526">
            <v>1.4117290802046277E-3</v>
          </cell>
        </row>
        <row r="527">
          <cell r="A527" t="str">
            <v>T_TW-BEVELC-S2</v>
          </cell>
          <cell r="B527" t="str">
            <v>VAR_ncap</v>
          </cell>
          <cell r="C527" t="str">
            <v>-</v>
          </cell>
          <cell r="D527">
            <v>3.9424227407841297E-5</v>
          </cell>
          <cell r="E527">
            <v>1.8900484056867499E-4</v>
          </cell>
          <cell r="F527">
            <v>1.56148285697801E-4</v>
          </cell>
          <cell r="G527">
            <v>1.7311219576136399E-4</v>
          </cell>
          <cell r="H527">
            <v>4.4106829465643399E-4</v>
          </cell>
          <cell r="I527">
            <v>3.68530652251804E-4</v>
          </cell>
          <cell r="J527">
            <v>5.2677222724589398E-4</v>
          </cell>
          <cell r="K527">
            <v>8.5498726957616096E-4</v>
          </cell>
          <cell r="L527">
            <v>8.1300399949621005E-4</v>
          </cell>
          <cell r="M527">
            <v>1.0513843951471401E-3</v>
          </cell>
          <cell r="N527">
            <v>1.0885760826019101E-3</v>
          </cell>
          <cell r="O527">
            <v>1.5356135475977899E-3</v>
          </cell>
        </row>
        <row r="528">
          <cell r="A528" t="str">
            <v>T_TW-BEVELC-S2</v>
          </cell>
          <cell r="B528" t="str">
            <v>VAR_cap</v>
          </cell>
          <cell r="C528" t="str">
            <v>-</v>
          </cell>
          <cell r="D528">
            <v>8.2415398873467963E-4</v>
          </cell>
          <cell r="E528">
            <v>1.1309594836121416E-3</v>
          </cell>
          <cell r="F528">
            <v>1.2869246985701545E-3</v>
          </cell>
          <cell r="G528">
            <v>1.2938683191667235E-3</v>
          </cell>
          <cell r="H528">
            <v>8.4943334238604304E-4</v>
          </cell>
          <cell r="I528">
            <v>9.1577311608251604E-4</v>
          </cell>
          <cell r="J528">
            <v>1.2669817974775906E-3</v>
          </cell>
          <cell r="K528">
            <v>1.749784041531676E-3</v>
          </cell>
          <cell r="L528">
            <v>2.0530099646613627E-3</v>
          </cell>
          <cell r="M528">
            <v>2.7184030747208847E-3</v>
          </cell>
          <cell r="N528">
            <v>2.5609520051046745E-3</v>
          </cell>
          <cell r="O528">
            <v>3.6745428350840473E-3</v>
          </cell>
        </row>
        <row r="529">
          <cell r="A529" t="str">
            <v>TFRLFH2OFCL</v>
          </cell>
          <cell r="B529" t="str">
            <v>VAR_fout</v>
          </cell>
          <cell r="C529" t="str">
            <v>TFRLF</v>
          </cell>
          <cell r="I529">
            <v>2.9883308002493692E-6</v>
          </cell>
          <cell r="J529">
            <v>3.1689283911596158E-6</v>
          </cell>
          <cell r="K529">
            <v>8.1884038675759908E-6</v>
          </cell>
          <cell r="L529">
            <v>8.4433784793988855E-6</v>
          </cell>
          <cell r="M529">
            <v>1.1697766291902491E-5</v>
          </cell>
          <cell r="N529">
            <v>1.1306498480769545E-5</v>
          </cell>
          <cell r="O529">
            <v>2.1440668964978655E-5</v>
          </cell>
        </row>
        <row r="530">
          <cell r="A530" t="str">
            <v>TFRLFH2OFCL</v>
          </cell>
          <cell r="B530" t="str">
            <v>VAR_fin</v>
          </cell>
          <cell r="C530" t="str">
            <v>TH2O</v>
          </cell>
          <cell r="I530">
            <v>4.0953581110114332E-4</v>
          </cell>
          <cell r="J530">
            <v>4.7901668822828932E-4</v>
          </cell>
          <cell r="K530">
            <v>1.3798898077304104E-3</v>
          </cell>
          <cell r="L530">
            <v>1.4228575061701054E-3</v>
          </cell>
          <cell r="M530">
            <v>1.9712789867785321E-3</v>
          </cell>
          <cell r="N530">
            <v>1.905343491484604E-3</v>
          </cell>
          <cell r="O530">
            <v>3.6131291340975352E-3</v>
          </cell>
        </row>
        <row r="531">
          <cell r="A531" t="str">
            <v>TFRLFH2OFCL</v>
          </cell>
          <cell r="B531" t="str">
            <v>VAR_ncap</v>
          </cell>
          <cell r="C531" t="str">
            <v>-</v>
          </cell>
          <cell r="I531">
            <v>4.53972056204366E-7</v>
          </cell>
          <cell r="J531">
            <v>2.6365779262973699E-8</v>
          </cell>
          <cell r="K531">
            <v>3.6450864385938499E-7</v>
          </cell>
          <cell r="M531">
            <v>3.43422167685841E-7</v>
          </cell>
          <cell r="N531">
            <v>2.6460736030826199E-8</v>
          </cell>
          <cell r="O531">
            <v>1.4163558097134201E-6</v>
          </cell>
        </row>
        <row r="532">
          <cell r="A532" t="str">
            <v>TFRLFH2OFCL</v>
          </cell>
          <cell r="B532" t="str">
            <v>VAR_cap</v>
          </cell>
          <cell r="C532" t="str">
            <v>-</v>
          </cell>
          <cell r="I532">
            <v>4.53972056204366E-7</v>
          </cell>
          <cell r="J532">
            <v>4.8033783546733995E-7</v>
          </cell>
          <cell r="K532">
            <v>8.4484647932672505E-7</v>
          </cell>
          <cell r="L532">
            <v>8.4484647932672505E-7</v>
          </cell>
          <cell r="M532">
            <v>1.18826864701257E-6</v>
          </cell>
          <cell r="N532">
            <v>1.1436600713737599E-6</v>
          </cell>
          <cell r="O532">
            <v>2.1771131365524498E-6</v>
          </cell>
        </row>
        <row r="533">
          <cell r="A533" t="str">
            <v>T_TW-BEVELC-S3</v>
          </cell>
          <cell r="B533" t="str">
            <v>VAR_fout</v>
          </cell>
          <cell r="C533" t="str">
            <v>TPTWL</v>
          </cell>
          <cell r="D533">
            <v>5.0658466684291663E-4</v>
          </cell>
          <cell r="E533">
            <v>1.0183120245213914E-3</v>
          </cell>
          <cell r="F533">
            <v>1.3675046540756739E-3</v>
          </cell>
          <cell r="G533">
            <v>1.6214605143259405E-3</v>
          </cell>
          <cell r="H533">
            <v>2.2448131199855176E-3</v>
          </cell>
          <cell r="I533">
            <v>2.4288323647252449E-3</v>
          </cell>
          <cell r="J533">
            <v>2.3374990468674021E-3</v>
          </cell>
          <cell r="K533">
            <v>3.104502958098001E-3</v>
          </cell>
          <cell r="L533">
            <v>3.7102496121132894E-3</v>
          </cell>
          <cell r="M533">
            <v>4.3672379744936303E-3</v>
          </cell>
          <cell r="N533">
            <v>5.023150195854289E-3</v>
          </cell>
          <cell r="O533">
            <v>6.0238541116893786E-3</v>
          </cell>
        </row>
        <row r="534">
          <cell r="A534" t="str">
            <v>T_TW-BEVELC-S3</v>
          </cell>
          <cell r="B534" t="str">
            <v>VAR_fin</v>
          </cell>
          <cell r="C534" t="str">
            <v>T-ELC-TWSTGout_S3</v>
          </cell>
          <cell r="D534">
            <v>1.2385499307987816E-4</v>
          </cell>
          <cell r="E534">
            <v>2.4835152195897361E-4</v>
          </cell>
          <cell r="F534">
            <v>3.323562824460987E-4</v>
          </cell>
          <cell r="G534">
            <v>3.9229180867300629E-4</v>
          </cell>
          <cell r="H534">
            <v>5.3808740305695318E-4</v>
          </cell>
          <cell r="I534">
            <v>5.7429958966933323E-4</v>
          </cell>
          <cell r="J534">
            <v>5.41621602678336E-4</v>
          </cell>
          <cell r="K534">
            <v>7.1093322304335914E-4</v>
          </cell>
          <cell r="L534">
            <v>8.4303785663253415E-4</v>
          </cell>
          <cell r="M534">
            <v>9.8599678494803132E-4</v>
          </cell>
          <cell r="N534">
            <v>1.131597063686978E-3</v>
          </cell>
          <cell r="O534">
            <v>1.3570320135942336E-3</v>
          </cell>
        </row>
        <row r="535">
          <cell r="A535" t="str">
            <v>T_TW-BEVELC-S3</v>
          </cell>
          <cell r="B535" t="str">
            <v>VAR_ncap</v>
          </cell>
          <cell r="C535" t="str">
            <v>-</v>
          </cell>
          <cell r="D535">
            <v>8.3486909964646203E-5</v>
          </cell>
          <cell r="E535">
            <v>1.1986880074408899E-4</v>
          </cell>
          <cell r="F535">
            <v>1.35761242211389E-4</v>
          </cell>
          <cell r="G535">
            <v>1.15704536218413E-4</v>
          </cell>
          <cell r="H535">
            <v>2.4437172383865401E-4</v>
          </cell>
          <cell r="I535">
            <v>2.5692040338804302E-4</v>
          </cell>
          <cell r="J535">
            <v>2.9369123323204799E-4</v>
          </cell>
          <cell r="K535">
            <v>4.0430565091580703E-4</v>
          </cell>
          <cell r="L535">
            <v>4.2597757324223002E-4</v>
          </cell>
          <cell r="M535">
            <v>5.6076886142951703E-4</v>
          </cell>
          <cell r="N535">
            <v>5.3760079283464999E-4</v>
          </cell>
          <cell r="O535">
            <v>8.1412031299095996E-4</v>
          </cell>
        </row>
        <row r="536">
          <cell r="A536" t="str">
            <v>T_TW-BEVELC-S3</v>
          </cell>
          <cell r="B536" t="str">
            <v>VAR_cap</v>
          </cell>
          <cell r="C536" t="str">
            <v>-</v>
          </cell>
          <cell r="D536">
            <v>1.9046147786507651E-4</v>
          </cell>
          <cell r="E536">
            <v>3.6516176613976895E-4</v>
          </cell>
          <cell r="F536">
            <v>5.0086080485083149E-4</v>
          </cell>
          <cell r="G536">
            <v>6.1567906655834515E-4</v>
          </cell>
          <cell r="H536">
            <v>8.5928689309985071E-4</v>
          </cell>
          <cell r="I536">
            <v>9.3174964353441928E-4</v>
          </cell>
          <cell r="J536">
            <v>8.9771263402051735E-4</v>
          </cell>
          <cell r="K536">
            <v>1.1987280998598322E-3</v>
          </cell>
          <cell r="L536">
            <v>1.4203953461271418E-3</v>
          </cell>
          <cell r="M536">
            <v>1.6840033977124035E-3</v>
          </cell>
          <cell r="N536">
            <v>1.927979232686383E-3</v>
          </cell>
          <cell r="O536">
            <v>2.3375733716262067E-3</v>
          </cell>
        </row>
        <row r="537">
          <cell r="A537" t="str">
            <v>T_TW-BEVELC-S4</v>
          </cell>
          <cell r="B537" t="str">
            <v>VAR_fout</v>
          </cell>
          <cell r="C537" t="str">
            <v>TPTWL</v>
          </cell>
          <cell r="D537">
            <v>3.6035203873763808E-4</v>
          </cell>
          <cell r="E537">
            <v>6.8625058559913538E-4</v>
          </cell>
          <cell r="F537">
            <v>9.213381839839913E-4</v>
          </cell>
          <cell r="G537">
            <v>1.1195526333402407E-3</v>
          </cell>
          <cell r="H537">
            <v>1.4831330979150942E-3</v>
          </cell>
          <cell r="I537">
            <v>1.9249927980172247E-3</v>
          </cell>
          <cell r="J537">
            <v>2.1175484838204237E-3</v>
          </cell>
          <cell r="K537">
            <v>2.361145122710523E-3</v>
          </cell>
          <cell r="L537">
            <v>2.8292531061807759E-3</v>
          </cell>
          <cell r="M537">
            <v>3.3341167258314954E-3</v>
          </cell>
          <cell r="N537">
            <v>3.6973268059078304E-3</v>
          </cell>
          <cell r="O537">
            <v>4.5119547160454021E-3</v>
          </cell>
        </row>
        <row r="538">
          <cell r="A538" t="str">
            <v>T_TW-BEVELC-S4</v>
          </cell>
          <cell r="B538" t="str">
            <v>VAR_fin</v>
          </cell>
          <cell r="C538" t="str">
            <v>T-ELC-TWSTGout_S4</v>
          </cell>
          <cell r="D538">
            <v>9.5709673280479886E-5</v>
          </cell>
          <cell r="E538">
            <v>1.8175484804800143E-4</v>
          </cell>
          <cell r="F538">
            <v>2.4310965176487545E-4</v>
          </cell>
          <cell r="G538">
            <v>2.937383283700752E-4</v>
          </cell>
          <cell r="H538">
            <v>3.8570399643810812E-4</v>
          </cell>
          <cell r="I538">
            <v>4.9593157296516513E-4</v>
          </cell>
          <cell r="J538">
            <v>5.3606222018940004E-4</v>
          </cell>
          <cell r="K538">
            <v>5.8482613965369832E-4</v>
          </cell>
          <cell r="L538">
            <v>6.9501762119499315E-4</v>
          </cell>
          <cell r="M538">
            <v>8.1351266526532629E-4</v>
          </cell>
          <cell r="N538">
            <v>8.9824055100587387E-4</v>
          </cell>
          <cell r="O538">
            <v>1.0941367093629181E-3</v>
          </cell>
        </row>
        <row r="539">
          <cell r="A539" t="str">
            <v>T_TW-BEVELC-S4</v>
          </cell>
          <cell r="B539" t="str">
            <v>VAR_ncap</v>
          </cell>
          <cell r="C539" t="str">
            <v>-</v>
          </cell>
          <cell r="D539">
            <v>1.2231692475663699E-4</v>
          </cell>
          <cell r="E539">
            <v>9.5375402466821603E-5</v>
          </cell>
          <cell r="F539">
            <v>8.9871135404300003E-5</v>
          </cell>
          <cell r="G539">
            <v>9.0455485394776402E-5</v>
          </cell>
          <cell r="H539">
            <v>1.42003046007788E-4</v>
          </cell>
          <cell r="I539">
            <v>1.6950472546592001E-4</v>
          </cell>
          <cell r="J539">
            <v>2.2080531860085601E-4</v>
          </cell>
          <cell r="K539">
            <v>2.8926203847030402E-4</v>
          </cell>
          <cell r="L539">
            <v>2.64617218027798E-4</v>
          </cell>
          <cell r="M539">
            <v>3.4357031637967102E-4</v>
          </cell>
          <cell r="N539">
            <v>3.3980920967720702E-4</v>
          </cell>
          <cell r="O539">
            <v>5.1259569589376299E-4</v>
          </cell>
        </row>
        <row r="540">
          <cell r="A540" t="str">
            <v>T_TW-BEVELC-S4</v>
          </cell>
          <cell r="B540" t="str">
            <v>VAR_cap</v>
          </cell>
          <cell r="C540" t="str">
            <v>-</v>
          </cell>
          <cell r="D540">
            <v>1.3531692475663698E-4</v>
          </cell>
          <cell r="E540">
            <v>2.4457897724922383E-4</v>
          </cell>
          <cell r="F540">
            <v>3.3437949098767217E-4</v>
          </cell>
          <cell r="G540">
            <v>4.2384360483146722E-4</v>
          </cell>
          <cell r="H540">
            <v>5.6581994964327977E-4</v>
          </cell>
          <cell r="I540">
            <v>7.35072889199857E-4</v>
          </cell>
          <cell r="J540">
            <v>8.1457434516795399E-4</v>
          </cell>
          <cell r="K540">
            <v>9.1155641395197935E-4</v>
          </cell>
          <cell r="L540">
            <v>1.0856473733655029E-3</v>
          </cell>
          <cell r="M540">
            <v>1.2869595720859178E-3</v>
          </cell>
          <cell r="N540">
            <v>1.4227804690766072E-3</v>
          </cell>
          <cell r="O540">
            <v>1.7492169079766219E-3</v>
          </cell>
        </row>
        <row r="541">
          <cell r="A541" t="str">
            <v>T_B_u-BeVELCEXT</v>
          </cell>
          <cell r="B541" t="str">
            <v>VAR_fout</v>
          </cell>
          <cell r="C541" t="str">
            <v>TPBSu</v>
          </cell>
          <cell r="D541">
            <v>1.9696518162745182E-3</v>
          </cell>
          <cell r="E541">
            <v>1.6053943174827972E-3</v>
          </cell>
          <cell r="F541">
            <v>1.0040492197712922E-3</v>
          </cell>
        </row>
        <row r="542">
          <cell r="A542" t="str">
            <v>T_B_u-BeVELCEXT</v>
          </cell>
          <cell r="B542" t="str">
            <v>VAR_fin</v>
          </cell>
          <cell r="C542" t="str">
            <v>TELC</v>
          </cell>
          <cell r="D542">
            <v>4.700161875166472E-4</v>
          </cell>
          <cell r="E542">
            <v>4.7584852725786607E-4</v>
          </cell>
          <cell r="F542">
            <v>4.6733209280412581E-4</v>
          </cell>
        </row>
        <row r="543">
          <cell r="A543" t="str">
            <v>T_B_u-BeVELCEXT</v>
          </cell>
          <cell r="B543" t="str">
            <v>VAR_cap</v>
          </cell>
          <cell r="C543" t="str">
            <v>-</v>
          </cell>
          <cell r="D543">
            <v>3.7783181251446442E-5</v>
          </cell>
          <cell r="E543">
            <v>3.02316440049444E-5</v>
          </cell>
          <cell r="F543">
            <v>1.8894777503090199E-5</v>
          </cell>
        </row>
        <row r="544">
          <cell r="A544" t="str">
            <v>T_B_u-HYBDSL-S1</v>
          </cell>
          <cell r="B544" t="str">
            <v>VAR_fout</v>
          </cell>
          <cell r="C544" t="str">
            <v>CO2_T</v>
          </cell>
          <cell r="E544">
            <v>0.49103055850168298</v>
          </cell>
          <cell r="F544">
            <v>0.55632996817575076</v>
          </cell>
          <cell r="G544">
            <v>5.7115242172664102E-2</v>
          </cell>
          <cell r="H544">
            <v>0.13008680304361842</v>
          </cell>
          <cell r="I544">
            <v>0.17845375138199535</v>
          </cell>
          <cell r="J544">
            <v>0.32703002912057061</v>
          </cell>
          <cell r="K544">
            <v>0.75534611601137736</v>
          </cell>
          <cell r="L544">
            <v>1.4267595508204907</v>
          </cell>
          <cell r="M544">
            <v>7.8975519325596055</v>
          </cell>
          <cell r="N544">
            <v>22.57182192727193</v>
          </cell>
          <cell r="O544">
            <v>27.289431011811033</v>
          </cell>
        </row>
        <row r="545">
          <cell r="A545" t="str">
            <v>T_B_u-HYBDSL-S1</v>
          </cell>
          <cell r="B545" t="str">
            <v>VAR_fout</v>
          </cell>
          <cell r="C545" t="str">
            <v>TPBSu</v>
          </cell>
          <cell r="E545">
            <v>1.0886656578770141E-3</v>
          </cell>
          <cell r="F545">
            <v>1.2410930342809791E-3</v>
          </cell>
          <cell r="G545">
            <v>1.3662095715874455E-4</v>
          </cell>
          <cell r="H545">
            <v>3.3827224848296362E-4</v>
          </cell>
          <cell r="I545">
            <v>4.8407174171177585E-4</v>
          </cell>
          <cell r="J545">
            <v>9.3451567880759945E-4</v>
          </cell>
          <cell r="K545">
            <v>2.2836370874084141E-3</v>
          </cell>
          <cell r="L545">
            <v>4.3662989736803848E-3</v>
          </cell>
          <cell r="M545">
            <v>2.4234911250696115E-2</v>
          </cell>
          <cell r="N545">
            <v>6.9265274333771817E-2</v>
          </cell>
          <cell r="O545">
            <v>8.3742018324264283E-2</v>
          </cell>
        </row>
        <row r="546">
          <cell r="A546" t="str">
            <v>T_B_u-HYBDSL-S1</v>
          </cell>
          <cell r="B546" t="str">
            <v>VAR_fin</v>
          </cell>
          <cell r="C546" t="str">
            <v>TDSL</v>
          </cell>
          <cell r="E546">
            <v>6.6989162142112217E-3</v>
          </cell>
          <cell r="F546">
            <v>7.5897676422339716E-3</v>
          </cell>
          <cell r="G546">
            <v>7.7919839253293459E-4</v>
          </cell>
          <cell r="H546">
            <v>1.7747176404313552E-3</v>
          </cell>
          <cell r="I546">
            <v>2.4345668674214879E-3</v>
          </cell>
          <cell r="J546">
            <v>4.4615283645371142E-3</v>
          </cell>
          <cell r="K546">
            <v>1.0304858335762295E-2</v>
          </cell>
          <cell r="L546">
            <v>1.9464659629201783E-2</v>
          </cell>
          <cell r="M546">
            <v>0.10774286401854845</v>
          </cell>
          <cell r="N546">
            <v>0.30793754334613777</v>
          </cell>
          <cell r="O546">
            <v>0.37229783099332947</v>
          </cell>
        </row>
        <row r="547">
          <cell r="A547" t="str">
            <v>T_B_u-HYBDSL-S1</v>
          </cell>
          <cell r="B547" t="str">
            <v>VAR_ncap</v>
          </cell>
          <cell r="C547" t="str">
            <v>-</v>
          </cell>
          <cell r="E547">
            <v>2.0814035027804998E-5</v>
          </cell>
          <cell r="F547">
            <v>3.26701765901945E-6</v>
          </cell>
          <cell r="G547">
            <v>1.38127919576861E-6</v>
          </cell>
          <cell r="H547">
            <v>5.3230893283046398E-6</v>
          </cell>
          <cell r="I547">
            <v>4.7776965766037103E-6</v>
          </cell>
          <cell r="J547">
            <v>1.2357457229366601E-5</v>
          </cell>
          <cell r="K547">
            <v>3.4703101559867798E-5</v>
          </cell>
          <cell r="L547">
            <v>5.1844905090352702E-5</v>
          </cell>
          <cell r="M547">
            <v>4.3477663419944502E-4</v>
          </cell>
          <cell r="N547">
            <v>1.12432809178344E-3</v>
          </cell>
          <cell r="O547">
            <v>6.4358893563597696E-4</v>
          </cell>
        </row>
        <row r="548">
          <cell r="A548" t="str">
            <v>T_B_u-HYBDSL-S1</v>
          </cell>
          <cell r="B548" t="str">
            <v>VAR_cap</v>
          </cell>
          <cell r="C548" t="str">
            <v>-</v>
          </cell>
          <cell r="E548">
            <v>2.0814035027804998E-5</v>
          </cell>
          <cell r="F548">
            <v>2.4069091208397114E-5</v>
          </cell>
          <cell r="G548">
            <v>2.9327678561023016E-6</v>
          </cell>
          <cell r="H548">
            <v>7.2414349181610613E-6</v>
          </cell>
          <cell r="I548">
            <v>1.0200828856366885E-5</v>
          </cell>
          <cell r="J548">
            <v>1.9779508948016179E-5</v>
          </cell>
          <cell r="K548">
            <v>4.8685990857724624E-5</v>
          </cell>
          <cell r="L548">
            <v>9.208422953761291E-5</v>
          </cell>
          <cell r="M548">
            <v>5.0433804536894917E-4</v>
          </cell>
          <cell r="N548">
            <v>1.5682617445248906E-3</v>
          </cell>
          <cell r="O548">
            <v>2.0612142159943218E-3</v>
          </cell>
        </row>
        <row r="549">
          <cell r="A549" t="str">
            <v>T_B_u-HYBDSL-S2</v>
          </cell>
          <cell r="B549" t="str">
            <v>VAR_fout</v>
          </cell>
          <cell r="C549" t="str">
            <v>CO2_T</v>
          </cell>
          <cell r="E549">
            <v>6.6962151911409099E-2</v>
          </cell>
          <cell r="F549">
            <v>0.1139098166885146</v>
          </cell>
          <cell r="G549">
            <v>9.9145313867766788E-2</v>
          </cell>
          <cell r="H549">
            <v>0.14027889669355459</v>
          </cell>
          <cell r="I549">
            <v>0.17586685889783932</v>
          </cell>
          <cell r="J549">
            <v>0.27480047391199769</v>
          </cell>
          <cell r="K549">
            <v>0.43122973713908364</v>
          </cell>
          <cell r="L549">
            <v>0.63282265556587491</v>
          </cell>
          <cell r="M549">
            <v>0.99093034458125495</v>
          </cell>
          <cell r="N549">
            <v>1.3002942578123202</v>
          </cell>
          <cell r="O549">
            <v>2.0497032108838802</v>
          </cell>
        </row>
        <row r="550">
          <cell r="A550" t="str">
            <v>T_B_u-HYBDSL-S2</v>
          </cell>
          <cell r="B550" t="str">
            <v>VAR_fout</v>
          </cell>
          <cell r="C550" t="str">
            <v>TPBSu</v>
          </cell>
          <cell r="E550">
            <v>1.0642134419100572E-4</v>
          </cell>
          <cell r="F550">
            <v>1.8471352960865687E-4</v>
          </cell>
          <cell r="G550">
            <v>1.6874294467473933E-4</v>
          </cell>
          <cell r="H550">
            <v>2.5843059625414174E-4</v>
          </cell>
          <cell r="I550">
            <v>3.4207913013137444E-4</v>
          </cell>
          <cell r="J550">
            <v>5.6038289696465999E-4</v>
          </cell>
          <cell r="K550">
            <v>9.286542805730174E-4</v>
          </cell>
          <cell r="L550">
            <v>1.3854105912763559E-3</v>
          </cell>
          <cell r="M550">
            <v>2.1794910029007729E-3</v>
          </cell>
          <cell r="N550">
            <v>2.8599181077889647E-3</v>
          </cell>
          <cell r="O550">
            <v>4.5081975046651996E-3</v>
          </cell>
        </row>
        <row r="551">
          <cell r="A551" t="str">
            <v>T_B_u-HYBDSL-S2</v>
          </cell>
          <cell r="B551" t="str">
            <v>VAR_fin</v>
          </cell>
          <cell r="C551" t="str">
            <v>TDSL</v>
          </cell>
          <cell r="E551">
            <v>9.1353549674500921E-4</v>
          </cell>
          <cell r="F551">
            <v>1.5540220557778259E-3</v>
          </cell>
          <cell r="G551">
            <v>1.3525963692737637E-3</v>
          </cell>
          <cell r="H551">
            <v>1.9137639385205275E-3</v>
          </cell>
          <cell r="I551">
            <v>2.3992750190701163E-3</v>
          </cell>
          <cell r="J551">
            <v>3.7489832730149752E-3</v>
          </cell>
          <cell r="K551">
            <v>5.8830796335482098E-3</v>
          </cell>
          <cell r="L551">
            <v>8.6333240868468678E-3</v>
          </cell>
          <cell r="M551">
            <v>1.3518831440399124E-2</v>
          </cell>
          <cell r="N551">
            <v>1.7739348674110762E-2</v>
          </cell>
          <cell r="O551">
            <v>2.7963208879725539E-2</v>
          </cell>
        </row>
        <row r="552">
          <cell r="A552" t="str">
            <v>T_B_u-HYBDSL-S2</v>
          </cell>
          <cell r="B552" t="str">
            <v>VAR_ncap</v>
          </cell>
          <cell r="C552" t="str">
            <v>-</v>
          </cell>
          <cell r="E552">
            <v>2.12422633146726E-6</v>
          </cell>
          <cell r="F552">
            <v>1.53862338285392E-6</v>
          </cell>
          <cell r="G552">
            <v>1.29940654913232E-6</v>
          </cell>
          <cell r="H552">
            <v>3.2376358904030599E-6</v>
          </cell>
          <cell r="I552">
            <v>3.35032483928689E-6</v>
          </cell>
          <cell r="J552">
            <v>6.1554827962523104E-6</v>
          </cell>
          <cell r="K552">
            <v>1.1232685665749999E-5</v>
          </cell>
          <cell r="L552">
            <v>1.30507775734644E-5</v>
          </cell>
          <cell r="M552">
            <v>2.3976542744057402E-5</v>
          </cell>
          <cell r="N552">
            <v>2.8924021826782599E-5</v>
          </cell>
          <cell r="O552">
            <v>4.2835806630044001E-5</v>
          </cell>
        </row>
        <row r="553">
          <cell r="A553" t="str">
            <v>T_B_u-HYBDSL-S2</v>
          </cell>
          <cell r="B553" t="str">
            <v>VAR_cap</v>
          </cell>
          <cell r="C553" t="str">
            <v>-</v>
          </cell>
          <cell r="E553">
            <v>2.12422633146726E-6</v>
          </cell>
          <cell r="F553">
            <v>3.6628497143211801E-6</v>
          </cell>
          <cell r="G553">
            <v>3.3637189837902602E-6</v>
          </cell>
          <cell r="H553">
            <v>5.2752718887584187E-6</v>
          </cell>
          <cell r="I553">
            <v>6.8608321260508096E-6</v>
          </cell>
          <cell r="J553">
            <v>1.1174017200325875E-5</v>
          </cell>
          <cell r="K553">
            <v>1.85326301715994E-5</v>
          </cell>
          <cell r="L553">
            <v>2.7042244077508303E-5</v>
          </cell>
          <cell r="M553">
            <v>4.2760090154395746E-5</v>
          </cell>
          <cell r="N553">
            <v>5.5209216374200884E-5</v>
          </cell>
          <cell r="O553">
            <v>8.7926724978467299E-5</v>
          </cell>
        </row>
        <row r="554">
          <cell r="A554" t="str">
            <v>T_B_u-HYBDSL-S3</v>
          </cell>
          <cell r="B554" t="str">
            <v>VAR_fout</v>
          </cell>
          <cell r="C554" t="str">
            <v>CO2_T</v>
          </cell>
          <cell r="E554">
            <v>2.7531566138016399</v>
          </cell>
          <cell r="F554">
            <v>42.310576316556286</v>
          </cell>
          <cell r="G554">
            <v>60.389800571413843</v>
          </cell>
          <cell r="H554">
            <v>64.360619386368498</v>
          </cell>
          <cell r="I554">
            <v>72.57958685695931</v>
          </cell>
          <cell r="J554">
            <v>78.073435776567536</v>
          </cell>
          <cell r="K554">
            <v>83.369666017146201</v>
          </cell>
          <cell r="L554">
            <v>88.527097984404179</v>
          </cell>
          <cell r="M554">
            <v>83.224220193367699</v>
          </cell>
          <cell r="N554">
            <v>56.623774746553195</v>
          </cell>
          <cell r="O554">
            <v>51.393018495798003</v>
          </cell>
        </row>
        <row r="555">
          <cell r="A555" t="str">
            <v>T_B_u-HYBDSL-S3</v>
          </cell>
          <cell r="B555" t="str">
            <v>VAR_fout</v>
          </cell>
          <cell r="C555" t="str">
            <v>TPBSu</v>
          </cell>
          <cell r="E555">
            <v>2.9385468996938487E-3</v>
          </cell>
          <cell r="F555">
            <v>4.7300449761914082E-2</v>
          </cell>
          <cell r="G555">
            <v>6.9367854090941011E-2</v>
          </cell>
          <cell r="H555">
            <v>8.1351374700375567E-2</v>
          </cell>
          <cell r="I555">
            <v>9.4392971130471237E-2</v>
          </cell>
          <cell r="J555">
            <v>0.10795069537176998</v>
          </cell>
          <cell r="K555">
            <v>0.12019064892809656</v>
          </cell>
          <cell r="L555">
            <v>0.13070038196758804</v>
          </cell>
          <cell r="M555">
            <v>0.12335995376556493</v>
          </cell>
          <cell r="N555">
            <v>8.3931170740164332E-2</v>
          </cell>
          <cell r="O555">
            <v>7.6177828651132304E-2</v>
          </cell>
        </row>
        <row r="556">
          <cell r="A556" t="str">
            <v>T_B_u-HYBDSL-S3</v>
          </cell>
          <cell r="B556" t="str">
            <v>VAR_fin</v>
          </cell>
          <cell r="C556" t="str">
            <v>TDSL</v>
          </cell>
          <cell r="E556">
            <v>3.7560117514347083E-2</v>
          </cell>
          <cell r="F556">
            <v>0.57722477921631932</v>
          </cell>
          <cell r="G556">
            <v>0.82387176768640991</v>
          </cell>
          <cell r="H556">
            <v>0.87804392068715598</v>
          </cell>
          <cell r="I556">
            <v>0.99017171701172291</v>
          </cell>
          <cell r="J556">
            <v>1.0651219069108824</v>
          </cell>
          <cell r="K556">
            <v>1.1373760711752545</v>
          </cell>
          <cell r="L556">
            <v>1.2077366710014208</v>
          </cell>
          <cell r="M556">
            <v>1.1353918170991482</v>
          </cell>
          <cell r="N556">
            <v>0.77249351632405372</v>
          </cell>
          <cell r="O556">
            <v>0.70113258520870314</v>
          </cell>
        </row>
        <row r="557">
          <cell r="A557" t="str">
            <v>T_B_u-HYBDSL-S3</v>
          </cell>
          <cell r="B557" t="str">
            <v>VAR_ncap</v>
          </cell>
          <cell r="C557" t="str">
            <v>-</v>
          </cell>
          <cell r="E557">
            <v>5.5504601313425602E-5</v>
          </cell>
          <cell r="F557">
            <v>8.3665776809890098E-4</v>
          </cell>
          <cell r="G557">
            <v>4.38702176442019E-4</v>
          </cell>
          <cell r="H557">
            <v>1.20140204566809E-3</v>
          </cell>
          <cell r="I557">
            <v>5.7887810915687203E-4</v>
          </cell>
          <cell r="J557">
            <v>1.33507349844104E-3</v>
          </cell>
          <cell r="K557">
            <v>9.3212900628056696E-4</v>
          </cell>
          <cell r="L557">
            <v>1.32795706441408E-3</v>
          </cell>
          <cell r="M557">
            <v>1.31881266897471E-3</v>
          </cell>
          <cell r="N557">
            <v>2.6451879149688598E-4</v>
          </cell>
          <cell r="O557">
            <v>1.17319824836077E-3</v>
          </cell>
        </row>
        <row r="558">
          <cell r="A558" t="str">
            <v>T_B_u-HYBDSL-S3</v>
          </cell>
          <cell r="B558" t="str">
            <v>VAR_cap</v>
          </cell>
          <cell r="C558" t="str">
            <v>-</v>
          </cell>
          <cell r="E558">
            <v>5.5504601313425602E-5</v>
          </cell>
          <cell r="F558">
            <v>8.9216236941232695E-4</v>
          </cell>
          <cell r="G558">
            <v>1.3082460736365199E-3</v>
          </cell>
          <cell r="H558">
            <v>1.53445689582162E-3</v>
          </cell>
          <cell r="I558">
            <v>1.7802801548249599E-3</v>
          </cell>
          <cell r="J558">
            <v>2.0361207528637E-3</v>
          </cell>
          <cell r="K558">
            <v>2.2672025047216098E-3</v>
          </cell>
          <cell r="L558">
            <v>2.4652232752834461E-3</v>
          </cell>
          <cell r="M558">
            <v>2.3269739338350102E-3</v>
          </cell>
          <cell r="N558">
            <v>1.58333146047159E-3</v>
          </cell>
          <cell r="O558">
            <v>1.43771703985765E-3</v>
          </cell>
        </row>
        <row r="559">
          <cell r="A559" t="str">
            <v>T_C-HY-GSL-S1</v>
          </cell>
          <cell r="B559" t="str">
            <v>VAR_fout</v>
          </cell>
          <cell r="C559" t="str">
            <v>CO2_T</v>
          </cell>
          <cell r="D559">
            <v>3.3267816536756554</v>
          </cell>
          <cell r="E559">
            <v>4.0069121154674754</v>
          </cell>
          <cell r="F559">
            <v>2.8671559664654174</v>
          </cell>
          <cell r="G559">
            <v>2.2567335475768586</v>
          </cell>
          <cell r="H559">
            <v>20.957320471766618</v>
          </cell>
          <cell r="I559">
            <v>37.599580096242541</v>
          </cell>
          <cell r="J559">
            <v>29.245349045856436</v>
          </cell>
          <cell r="K559">
            <v>11.798132083238187</v>
          </cell>
          <cell r="L559">
            <v>2.3077727063407556</v>
          </cell>
          <cell r="M559">
            <v>9.5035916768975301</v>
          </cell>
          <cell r="N559">
            <v>34.162860243311442</v>
          </cell>
          <cell r="O559">
            <v>44.720359473811989</v>
          </cell>
        </row>
        <row r="560">
          <cell r="A560" t="str">
            <v>T_C-HY-GSL-S1</v>
          </cell>
          <cell r="B560" t="str">
            <v>VAR_fout</v>
          </cell>
          <cell r="C560" t="str">
            <v>TPCAR</v>
          </cell>
          <cell r="D560">
            <v>5.1104982102863225E-2</v>
          </cell>
          <cell r="E560">
            <v>6.309200423923704E-2</v>
          </cell>
          <cell r="F560">
            <v>4.5024618111021555E-2</v>
          </cell>
          <cell r="G560">
            <v>3.6557780934596128E-2</v>
          </cell>
          <cell r="H560">
            <v>0.26355760406971496</v>
          </cell>
          <cell r="I560">
            <v>0.48250366488558388</v>
          </cell>
          <cell r="J560">
            <v>0.37610859100655086</v>
          </cell>
          <cell r="K560">
            <v>0.155034986403872</v>
          </cell>
          <cell r="L560">
            <v>3.1991059284581201E-2</v>
          </cell>
          <cell r="M560">
            <v>0.15162984246344527</v>
          </cell>
          <cell r="N560">
            <v>0.54546241336151446</v>
          </cell>
          <cell r="O560">
            <v>0.71407904519984511</v>
          </cell>
        </row>
        <row r="561">
          <cell r="A561" t="str">
            <v>T_C-HY-GSL-S1</v>
          </cell>
          <cell r="B561" t="str">
            <v>VAR_fin</v>
          </cell>
          <cell r="C561" t="str">
            <v>TGSL</v>
          </cell>
          <cell r="D561">
            <v>4.507834219072699E-2</v>
          </cell>
          <cell r="E561">
            <v>5.4294202106605488E-2</v>
          </cell>
          <cell r="F561">
            <v>3.8850351849124866E-2</v>
          </cell>
          <cell r="G561">
            <v>3.0579045360120016E-2</v>
          </cell>
          <cell r="H561">
            <v>0.28397453213775936</v>
          </cell>
          <cell r="I561">
            <v>0.50947940509813716</v>
          </cell>
          <cell r="J561">
            <v>0.3962784423557793</v>
          </cell>
          <cell r="K561">
            <v>0.15986628839076145</v>
          </cell>
          <cell r="L561">
            <v>3.1270632877246005E-2</v>
          </cell>
          <cell r="M561">
            <v>0.12877495497151117</v>
          </cell>
          <cell r="N561">
            <v>0.46291138541072463</v>
          </cell>
          <cell r="O561">
            <v>0.60596693053945705</v>
          </cell>
        </row>
        <row r="562">
          <cell r="A562" t="str">
            <v>T_C-HY-GSL-S1</v>
          </cell>
          <cell r="B562" t="str">
            <v>VAR_ncap</v>
          </cell>
          <cell r="C562" t="str">
            <v>-</v>
          </cell>
          <cell r="E562">
            <v>1.9155139168225001E-4</v>
          </cell>
          <cell r="F562">
            <v>1.75126370616678E-4</v>
          </cell>
          <cell r="G562">
            <v>1.1155703974925801E-4</v>
          </cell>
          <cell r="H562">
            <v>4.0311708358533198E-2</v>
          </cell>
          <cell r="I562">
            <v>3.9345580551476599E-2</v>
          </cell>
          <cell r="J562">
            <v>2.0013486116645E-4</v>
          </cell>
          <cell r="K562">
            <v>1.97205791824087E-4</v>
          </cell>
          <cell r="L562">
            <v>1.72198585153602E-3</v>
          </cell>
          <cell r="M562">
            <v>2.27987441242486E-2</v>
          </cell>
          <cell r="N562">
            <v>8.2324870704638203E-2</v>
          </cell>
          <cell r="O562">
            <v>2.57216512882243E-2</v>
          </cell>
        </row>
        <row r="563">
          <cell r="A563" t="str">
            <v>T_C-HY-GSL-S1</v>
          </cell>
          <cell r="B563" t="str">
            <v>VAR_cap</v>
          </cell>
          <cell r="C563" t="str">
            <v>-</v>
          </cell>
          <cell r="D563">
            <v>5.6683444835138362E-3</v>
          </cell>
          <cell r="E563">
            <v>6.7486379171332999E-3</v>
          </cell>
          <cell r="F563">
            <v>6.8030928800065999E-3</v>
          </cell>
          <cell r="G563">
            <v>5.5320821101107224E-3</v>
          </cell>
          <cell r="H563">
            <v>4.0033440196210593E-2</v>
          </cell>
          <cell r="I563">
            <v>7.3312981813963826E-2</v>
          </cell>
          <cell r="J563">
            <v>5.7146511396620685E-2</v>
          </cell>
          <cell r="K563">
            <v>2.3547016173687846E-2</v>
          </cell>
          <cell r="L563">
            <v>4.8496838286391716E-3</v>
          </cell>
          <cell r="M563">
            <v>2.30264079974257E-2</v>
          </cell>
          <cell r="N563">
            <v>8.2880681193916991E-2</v>
          </cell>
          <cell r="O563">
            <v>0.108507930371434</v>
          </cell>
        </row>
        <row r="564">
          <cell r="A564" t="str">
            <v>T_B_u-HYBDSL-S4</v>
          </cell>
          <cell r="B564" t="str">
            <v>VAR_fout</v>
          </cell>
          <cell r="C564" t="str">
            <v>CO2_T</v>
          </cell>
          <cell r="E564">
            <v>9.06425848397663E-3</v>
          </cell>
          <cell r="F564">
            <v>1.7149411099696071E-2</v>
          </cell>
          <cell r="G564">
            <v>1.3967071426347989E-2</v>
          </cell>
          <cell r="H564">
            <v>1.349131256874034E-2</v>
          </cell>
          <cell r="I564">
            <v>2.1925277952285379E-2</v>
          </cell>
          <cell r="J564">
            <v>1.958837862551285E-2</v>
          </cell>
          <cell r="K564">
            <v>2.6065802491407178E-2</v>
          </cell>
          <cell r="L564">
            <v>2.71208696585034E-2</v>
          </cell>
          <cell r="M564">
            <v>2.5397170295215779E-2</v>
          </cell>
          <cell r="N564">
            <v>3.74734909544008E-2</v>
          </cell>
          <cell r="O564">
            <v>4.8637421558581896E-2</v>
          </cell>
        </row>
        <row r="565">
          <cell r="A565" t="str">
            <v>T_B_u-HYBDSL-S4</v>
          </cell>
          <cell r="B565" t="str">
            <v>VAR_fout</v>
          </cell>
          <cell r="C565" t="str">
            <v>TPBSu</v>
          </cell>
          <cell r="E565">
            <v>6.5232290044416339E-6</v>
          </cell>
          <cell r="F565">
            <v>1.2622012372116858E-5</v>
          </cell>
          <cell r="G565">
            <v>1.0884845034545962E-5</v>
          </cell>
          <cell r="H565">
            <v>1.1591707793018846E-5</v>
          </cell>
          <cell r="I565">
            <v>1.9489122006484684E-5</v>
          </cell>
          <cell r="J565">
            <v>1.8442381213490016E-5</v>
          </cell>
          <cell r="K565">
            <v>2.5675417310461175E-5</v>
          </cell>
          <cell r="L565">
            <v>2.7170968497777472E-5</v>
          </cell>
          <cell r="M565">
            <v>2.5444085042739007E-5</v>
          </cell>
          <cell r="N565">
            <v>3.7542713601904551E-5</v>
          </cell>
          <cell r="O565">
            <v>4.8727266699834901E-5</v>
          </cell>
        </row>
        <row r="566">
          <cell r="A566" t="str">
            <v>T_B_u-HYBDSL-S4</v>
          </cell>
          <cell r="B566" t="str">
            <v>VAR_fin</v>
          </cell>
          <cell r="C566" t="str">
            <v>TDSL</v>
          </cell>
          <cell r="E566">
            <v>1.236597337513865E-4</v>
          </cell>
          <cell r="F566">
            <v>2.3396195224687665E-4</v>
          </cell>
          <cell r="G566">
            <v>1.9054667703066844E-4</v>
          </cell>
          <cell r="H566">
            <v>1.8405610598554308E-4</v>
          </cell>
          <cell r="I566">
            <v>2.9911702526992358E-4</v>
          </cell>
          <cell r="J566">
            <v>2.6723572476825106E-4</v>
          </cell>
          <cell r="K566">
            <v>3.5560439960991973E-4</v>
          </cell>
          <cell r="L566">
            <v>3.6999822180768514E-4</v>
          </cell>
          <cell r="M566">
            <v>3.4648254154455438E-4</v>
          </cell>
          <cell r="N566">
            <v>5.1123452870942472E-4</v>
          </cell>
          <cell r="O566">
            <v>6.6353917542403683E-4</v>
          </cell>
        </row>
        <row r="567">
          <cell r="A567" t="str">
            <v>T_B_u-HYBDSL-S4</v>
          </cell>
          <cell r="B567" t="str">
            <v>VAR_ncap</v>
          </cell>
          <cell r="C567" t="str">
            <v>-</v>
          </cell>
          <cell r="E567">
            <v>1.53547064436949E-7</v>
          </cell>
          <cell r="F567">
            <v>1.3052825726054299E-7</v>
          </cell>
          <cell r="G567">
            <v>1.1855356181182101E-7</v>
          </cell>
          <cell r="H567">
            <v>2.28671069825034E-7</v>
          </cell>
          <cell r="I567">
            <v>2.35584251995885E-7</v>
          </cell>
          <cell r="J567">
            <v>2.7913255532042901E-7</v>
          </cell>
          <cell r="K567">
            <v>3.5154235324116102E-7</v>
          </cell>
          <cell r="L567">
            <v>3.2926709859899602E-7</v>
          </cell>
          <cell r="M567">
            <v>4.5743700866834298E-7</v>
          </cell>
          <cell r="N567">
            <v>4.9499682842075404E-7</v>
          </cell>
          <cell r="O567">
            <v>6.9516950247727897E-7</v>
          </cell>
        </row>
        <row r="568">
          <cell r="A568" t="str">
            <v>T_B_u-HYBDSL-S4</v>
          </cell>
          <cell r="B568" t="str">
            <v>VAR_cap</v>
          </cell>
          <cell r="C568" t="str">
            <v>-</v>
          </cell>
          <cell r="E568">
            <v>1.53547064436949E-7</v>
          </cell>
          <cell r="F568">
            <v>2.8407532169749199E-7</v>
          </cell>
          <cell r="G568">
            <v>2.6067148714920899E-7</v>
          </cell>
          <cell r="H568">
            <v>2.59416100333903E-7</v>
          </cell>
          <cell r="I568">
            <v>4.2075136895412601E-7</v>
          </cell>
          <cell r="J568">
            <v>4.0128558047758499E-7</v>
          </cell>
          <cell r="K568">
            <v>5.3991854084451496E-7</v>
          </cell>
          <cell r="L568">
            <v>5.8648949803689796E-7</v>
          </cell>
          <cell r="M568">
            <v>5.4282733214138595E-7</v>
          </cell>
          <cell r="N568">
            <v>8.0742004287111998E-7</v>
          </cell>
          <cell r="O568">
            <v>1.0292244653841E-6</v>
          </cell>
        </row>
        <row r="569">
          <cell r="A569" t="str">
            <v>TFRLFDSLEXT</v>
          </cell>
          <cell r="B569" t="str">
            <v>VAR_fout</v>
          </cell>
          <cell r="C569" t="str">
            <v>CO2_T</v>
          </cell>
          <cell r="D569">
            <v>29.033457932272501</v>
          </cell>
          <cell r="E569">
            <v>0.13644178936531601</v>
          </cell>
          <cell r="F569">
            <v>0.143475580935601</v>
          </cell>
          <cell r="G569">
            <v>0.14955526419426701</v>
          </cell>
          <cell r="H569">
            <v>0.14584543712491499</v>
          </cell>
          <cell r="I569">
            <v>0.14616241048856499</v>
          </cell>
          <cell r="J569">
            <v>0.146927831855341</v>
          </cell>
          <cell r="K569">
            <v>0.12869491894472301</v>
          </cell>
          <cell r="L569">
            <v>5.6448746025103899E-2</v>
          </cell>
          <cell r="M569">
            <v>0.128296638525075</v>
          </cell>
          <cell r="N569">
            <v>0.13066929957411699</v>
          </cell>
          <cell r="O569">
            <v>0.24882648976301799</v>
          </cell>
        </row>
        <row r="570">
          <cell r="A570" t="str">
            <v>TFRLFDSLEXT</v>
          </cell>
          <cell r="B570" t="str">
            <v>VAR_fout</v>
          </cell>
          <cell r="C570" t="str">
            <v>TFRLF</v>
          </cell>
          <cell r="D570">
            <v>1.6053854050256373E-3</v>
          </cell>
          <cell r="E570">
            <v>7.5444563921261865E-6</v>
          </cell>
          <cell r="F570">
            <v>7.9333851361727977E-6</v>
          </cell>
          <cell r="G570">
            <v>8.2695571069180097E-6</v>
          </cell>
          <cell r="H570">
            <v>8.0644247301202312E-6</v>
          </cell>
          <cell r="I570">
            <v>8.0819515577193328E-6</v>
          </cell>
          <cell r="J570">
            <v>8.1242750141186292E-6</v>
          </cell>
          <cell r="K570">
            <v>7.1160984357003699E-6</v>
          </cell>
          <cell r="L570">
            <v>3.1212952040400562E-6</v>
          </cell>
          <cell r="M570">
            <v>7.0940757894726161E-6</v>
          </cell>
          <cell r="N570">
            <v>7.2252704762401746E-6</v>
          </cell>
          <cell r="O570">
            <v>1.3758692332864831E-5</v>
          </cell>
        </row>
        <row r="571">
          <cell r="A571" t="str">
            <v>TFRLFDSLEXT</v>
          </cell>
          <cell r="B571" t="str">
            <v>VAR_fin</v>
          </cell>
          <cell r="C571" t="str">
            <v>TDSL</v>
          </cell>
          <cell r="D571">
            <v>0.39609083127247541</v>
          </cell>
          <cell r="E571">
            <v>1.8614159531420964E-3</v>
          </cell>
          <cell r="F571">
            <v>1.9573749104447639E-3</v>
          </cell>
          <cell r="G571">
            <v>2.0403173832778529E-3</v>
          </cell>
          <cell r="H571">
            <v>1.9897058270793373E-3</v>
          </cell>
          <cell r="I571">
            <v>1.9940301567334911E-3</v>
          </cell>
          <cell r="J571">
            <v>2.0044724673307121E-3</v>
          </cell>
          <cell r="K571">
            <v>1.755728771415056E-3</v>
          </cell>
          <cell r="L571">
            <v>7.7010567564943916E-4</v>
          </cell>
          <cell r="M571">
            <v>1.7502952049805653E-3</v>
          </cell>
          <cell r="N571">
            <v>1.782664387095725E-3</v>
          </cell>
          <cell r="O571">
            <v>3.3946315110916551E-3</v>
          </cell>
        </row>
        <row r="572">
          <cell r="A572" t="str">
            <v>TFRLFDSLEXT</v>
          </cell>
          <cell r="B572" t="str">
            <v>VAR_ncap</v>
          </cell>
          <cell r="C572" t="str">
            <v>-</v>
          </cell>
          <cell r="D572">
            <v>1.48233439351693E-4</v>
          </cell>
          <cell r="K572">
            <v>4.58841330221288E-7</v>
          </cell>
          <cell r="L572">
            <v>1.95677442607843E-8</v>
          </cell>
          <cell r="M572">
            <v>2.58624103712129E-7</v>
          </cell>
          <cell r="N572">
            <v>1.4337653082638699E-8</v>
          </cell>
          <cell r="O572">
            <v>6.8393792911885299E-7</v>
          </cell>
        </row>
        <row r="573">
          <cell r="A573" t="str">
            <v>TFRLFDSLEXT</v>
          </cell>
          <cell r="B573" t="str">
            <v>VAR_cap</v>
          </cell>
          <cell r="C573" t="str">
            <v>-</v>
          </cell>
          <cell r="D573">
            <v>1.48233439351693E-4</v>
          </cell>
          <cell r="E573">
            <v>8.1567985663199443E-7</v>
          </cell>
          <cell r="F573">
            <v>8.1489388569798752E-7</v>
          </cell>
          <cell r="G573">
            <v>8.1395371072400836E-7</v>
          </cell>
          <cell r="H573">
            <v>8.1341963408399897E-7</v>
          </cell>
          <cell r="I573">
            <v>8.1128558839400075E-7</v>
          </cell>
          <cell r="J573">
            <v>8.0981934752000564E-7</v>
          </cell>
          <cell r="K573">
            <v>7.3428255870210005E-7</v>
          </cell>
          <cell r="L573">
            <v>4.7840907448207296E-7</v>
          </cell>
          <cell r="M573">
            <v>7.3703317819420196E-7</v>
          </cell>
          <cell r="N573">
            <v>7.5137083127683999E-7</v>
          </cell>
          <cell r="O573">
            <v>1.43530876039569E-6</v>
          </cell>
        </row>
        <row r="574">
          <cell r="A574" t="str">
            <v>T_C-HY-GSL-S2</v>
          </cell>
          <cell r="B574" t="str">
            <v>VAR_fout</v>
          </cell>
          <cell r="C574" t="str">
            <v>CO2_T</v>
          </cell>
          <cell r="D574">
            <v>10.306245342312721</v>
          </cell>
          <cell r="E574">
            <v>15.25927181606867</v>
          </cell>
          <cell r="F574">
            <v>18.16118604262909</v>
          </cell>
          <cell r="G574">
            <v>14.494647337530589</v>
          </cell>
          <cell r="H574">
            <v>78.938113894133082</v>
          </cell>
          <cell r="I574">
            <v>68.068748591913504</v>
          </cell>
          <cell r="J574">
            <v>48.353319396954724</v>
          </cell>
          <cell r="K574">
            <v>0.80782496258077308</v>
          </cell>
          <cell r="L574">
            <v>0.51669425525566792</v>
          </cell>
          <cell r="M574">
            <v>0.68674883919269802</v>
          </cell>
          <cell r="N574">
            <v>0.90650969895260647</v>
          </cell>
          <cell r="O574">
            <v>0.91216321205648798</v>
          </cell>
        </row>
        <row r="575">
          <cell r="A575" t="str">
            <v>T_C-HY-GSL-S2</v>
          </cell>
          <cell r="B575" t="str">
            <v>VAR_fout</v>
          </cell>
          <cell r="C575" t="str">
            <v>TPCAR</v>
          </cell>
          <cell r="D575">
            <v>0.22222661829651352</v>
          </cell>
          <cell r="E575">
            <v>0.39309116308281639</v>
          </cell>
          <cell r="F575">
            <v>0.46317019584554509</v>
          </cell>
          <cell r="G575">
            <v>0.37865754351735631</v>
          </cell>
          <cell r="H575">
            <v>0.88702100926307548</v>
          </cell>
          <cell r="I575">
            <v>0.71320736931841866</v>
          </cell>
          <cell r="J575">
            <v>0.50363144945223404</v>
          </cell>
          <cell r="K575">
            <v>9.1731218087274732E-3</v>
          </cell>
          <cell r="L575">
            <v>6.214281493946117E-3</v>
          </cell>
          <cell r="M575">
            <v>8.8807697477301384E-3</v>
          </cell>
          <cell r="N575">
            <v>1.2005931896687414E-2</v>
          </cell>
          <cell r="O575">
            <v>1.2182279588759417E-2</v>
          </cell>
        </row>
        <row r="576">
          <cell r="A576" t="str">
            <v>T_C-HY-GSL-S2</v>
          </cell>
          <cell r="B576" t="str">
            <v>VAR_fin</v>
          </cell>
          <cell r="C576" t="str">
            <v>TGSL</v>
          </cell>
          <cell r="D576">
            <v>0.13965102089854642</v>
          </cell>
          <cell r="E576">
            <v>0.20676520075973806</v>
          </cell>
          <cell r="F576">
            <v>0.24608653174294101</v>
          </cell>
          <cell r="G576">
            <v>0.19640443546789443</v>
          </cell>
          <cell r="H576">
            <v>1.0696221394868974</v>
          </cell>
          <cell r="I576">
            <v>0.92234076682809685</v>
          </cell>
          <cell r="J576">
            <v>0.65519402976903474</v>
          </cell>
          <cell r="K576">
            <v>1.0946137704346512E-2</v>
          </cell>
          <cell r="L576">
            <v>7.001277171486014E-3</v>
          </cell>
          <cell r="M576">
            <v>9.3055398264593123E-3</v>
          </cell>
          <cell r="N576">
            <v>1.2283329254100361E-2</v>
          </cell>
          <cell r="O576">
            <v>1.2359935122716631E-2</v>
          </cell>
        </row>
        <row r="577">
          <cell r="A577" t="str">
            <v>T_C-HY-GSL-S2</v>
          </cell>
          <cell r="B577" t="str">
            <v>VAR_ncap</v>
          </cell>
          <cell r="C577" t="str">
            <v>-</v>
          </cell>
          <cell r="E577">
            <v>6.0240195193993304E-4</v>
          </cell>
          <cell r="F577">
            <v>6.5423851913882797E-3</v>
          </cell>
          <cell r="G577">
            <v>1.29475783384921E-4</v>
          </cell>
          <cell r="H577">
            <v>8.4385043354650496E-2</v>
          </cell>
          <cell r="I577">
            <v>7.7547670508181302E-4</v>
          </cell>
          <cell r="J577">
            <v>2.36947538026774E-4</v>
          </cell>
          <cell r="K577">
            <v>2.72303567126594E-4</v>
          </cell>
          <cell r="L577">
            <v>2.11873949240242E-4</v>
          </cell>
          <cell r="M577">
            <v>5.1804899866147904E-4</v>
          </cell>
          <cell r="N577">
            <v>5.4700419741831696E-4</v>
          </cell>
          <cell r="O577">
            <v>2.03630441635422E-4</v>
          </cell>
        </row>
        <row r="578">
          <cell r="A578" t="str">
            <v>T_C-HY-GSL-S2</v>
          </cell>
          <cell r="B578" t="str">
            <v>VAR_cap</v>
          </cell>
          <cell r="C578" t="str">
            <v>-</v>
          </cell>
          <cell r="D578">
            <v>1.7226589841833527E-2</v>
          </cell>
          <cell r="E578">
            <v>2.9824821334420323E-2</v>
          </cell>
          <cell r="F578">
            <v>3.5163438691034485E-2</v>
          </cell>
          <cell r="G578">
            <v>2.8748508573623526E-2</v>
          </cell>
          <cell r="H578">
            <v>9.0749674072594141E-2</v>
          </cell>
          <cell r="I578">
            <v>7.4920330598856139E-2</v>
          </cell>
          <cell r="J578">
            <v>5.3062272757530157E-2</v>
          </cell>
          <cell r="K578">
            <v>9.2384738554766388E-4</v>
          </cell>
          <cell r="L578">
            <v>6.3134676693679659E-4</v>
          </cell>
          <cell r="M578">
            <v>8.9805177899119563E-4</v>
          </cell>
          <cell r="N578">
            <v>1.2323432442693935E-3</v>
          </cell>
          <cell r="O578">
            <v>1.2685516633339068E-3</v>
          </cell>
        </row>
        <row r="579">
          <cell r="A579" t="str">
            <v>TPSHPNGAEXT</v>
          </cell>
          <cell r="B579" t="str">
            <v>VAR_ncap</v>
          </cell>
          <cell r="C579" t="str">
            <v>-</v>
          </cell>
          <cell r="D579">
            <v>7.0063274212875596E-6</v>
          </cell>
          <cell r="E579">
            <v>9.1691566227831597E-6</v>
          </cell>
          <cell r="F579">
            <v>7.88056165821609E-6</v>
          </cell>
          <cell r="G579">
            <v>1.02369011621095E-5</v>
          </cell>
          <cell r="H579">
            <v>2.9056878009930099E-5</v>
          </cell>
          <cell r="I579">
            <v>2.4498886983806699E-4</v>
          </cell>
          <cell r="J579">
            <v>1.9882505639608099E-5</v>
          </cell>
          <cell r="K579">
            <v>2.8762689830613601E-5</v>
          </cell>
          <cell r="L579">
            <v>4.5666121652303302E-5</v>
          </cell>
          <cell r="M579">
            <v>1.9823606688587801E-4</v>
          </cell>
          <cell r="N579">
            <v>3.0074127660463801E-5</v>
          </cell>
          <cell r="O579">
            <v>5.1135888054865502E-5</v>
          </cell>
        </row>
        <row r="580">
          <cell r="A580" t="str">
            <v>TPSHPNGAEXT</v>
          </cell>
          <cell r="B580" t="str">
            <v>VAR_cap</v>
          </cell>
          <cell r="C580" t="str">
            <v>-</v>
          </cell>
          <cell r="D580">
            <v>7.0063274212875596E-6</v>
          </cell>
          <cell r="E580">
            <v>1.2672538098635672E-5</v>
          </cell>
          <cell r="F580">
            <v>1.1549580238209601E-5</v>
          </cell>
          <cell r="G580">
            <v>1.6070834879581E-5</v>
          </cell>
          <cell r="H580">
            <v>3.2454906719979906E-5</v>
          </cell>
          <cell r="I580">
            <v>2.7403194259793682E-4</v>
          </cell>
          <cell r="J580">
            <v>2.7171022688698553E-4</v>
          </cell>
          <cell r="K580">
            <v>2.731376579382686E-4</v>
          </cell>
          <cell r="L580">
            <v>2.6086018547918384E-4</v>
          </cell>
          <cell r="M580">
            <v>2.6298988450946739E-4</v>
          </cell>
          <cell r="N580">
            <v>2.6440210979786704E-4</v>
          </cell>
          <cell r="O580">
            <v>2.8216836935225848E-4</v>
          </cell>
        </row>
        <row r="581">
          <cell r="A581" t="str">
            <v>T_C-HY-DSL-S1</v>
          </cell>
          <cell r="B581" t="str">
            <v>VAR_fout</v>
          </cell>
          <cell r="C581" t="str">
            <v>CO2_T</v>
          </cell>
          <cell r="D581">
            <v>2.4483390031817399E-3</v>
          </cell>
          <cell r="E581">
            <v>10.94004555352897</v>
          </cell>
          <cell r="F581">
            <v>7.3419868760633129</v>
          </cell>
          <cell r="G581">
            <v>5.9482158524837576</v>
          </cell>
          <cell r="H581">
            <v>54.889421247100991</v>
          </cell>
          <cell r="I581">
            <v>61.681992577092444</v>
          </cell>
          <cell r="J581">
            <v>72.079945936852511</v>
          </cell>
          <cell r="K581">
            <v>32.029354532461603</v>
          </cell>
          <cell r="L581">
            <v>34.558009032867879</v>
          </cell>
          <cell r="M581">
            <v>26.150000380115195</v>
          </cell>
          <cell r="N581">
            <v>0.1587257422059144</v>
          </cell>
          <cell r="O581">
            <v>0.16139054438292288</v>
          </cell>
        </row>
        <row r="582">
          <cell r="A582" t="str">
            <v>T_C-HY-DSL-S1</v>
          </cell>
          <cell r="B582" t="str">
            <v>VAR_fout</v>
          </cell>
          <cell r="C582" t="str">
            <v>TPCAR</v>
          </cell>
          <cell r="D582">
            <v>1.3969934312272289E-5</v>
          </cell>
          <cell r="E582">
            <v>0.25335812200701441</v>
          </cell>
          <cell r="F582">
            <v>0.16964818854965605</v>
          </cell>
          <cell r="G582">
            <v>0.1368831036003976</v>
          </cell>
          <cell r="H582">
            <v>0.71352814643543705</v>
          </cell>
          <cell r="I582">
            <v>0.78659057975836244</v>
          </cell>
          <cell r="J582">
            <v>0.94985159607782421</v>
          </cell>
          <cell r="K582">
            <v>0.43871277650042567</v>
          </cell>
          <cell r="L582">
            <v>0.50573561887515961</v>
          </cell>
          <cell r="M582">
            <v>0.42017223464262859</v>
          </cell>
          <cell r="N582">
            <v>2.5160084545147385E-3</v>
          </cell>
          <cell r="O582">
            <v>2.5938989215879521E-3</v>
          </cell>
        </row>
        <row r="583">
          <cell r="A583" t="str">
            <v>T_C-HY-DSL-S1</v>
          </cell>
          <cell r="B583" t="str">
            <v>VAR_fin</v>
          </cell>
          <cell r="C583" t="str">
            <v>TDSL</v>
          </cell>
          <cell r="D583">
            <v>3.3401623508618577E-5</v>
          </cell>
          <cell r="E583">
            <v>0.14925028040285099</v>
          </cell>
          <cell r="F583">
            <v>0.1001635317334696</v>
          </cell>
          <cell r="G583">
            <v>8.1148920224880822E-2</v>
          </cell>
          <cell r="H583">
            <v>0.74883248631788557</v>
          </cell>
          <cell r="I583">
            <v>0.84150058086074198</v>
          </cell>
          <cell r="J583">
            <v>0.98335533338134529</v>
          </cell>
          <cell r="K583">
            <v>0.43696254478119601</v>
          </cell>
          <cell r="L583">
            <v>0.47145987766531966</v>
          </cell>
          <cell r="M583">
            <v>0.35675307476282719</v>
          </cell>
          <cell r="N583">
            <v>2.1654262238187481E-3</v>
          </cell>
          <cell r="O583">
            <v>2.2017809602035863E-3</v>
          </cell>
        </row>
        <row r="584">
          <cell r="A584" t="str">
            <v>T_C-HY-DSL-S1</v>
          </cell>
          <cell r="B584" t="str">
            <v>VAR_ncap</v>
          </cell>
          <cell r="C584" t="str">
            <v>-</v>
          </cell>
          <cell r="E584">
            <v>2.74321218663795E-2</v>
          </cell>
          <cell r="F584">
            <v>2.5395989074827299E-4</v>
          </cell>
          <cell r="G584">
            <v>9.1682979205478997E-5</v>
          </cell>
          <cell r="H584">
            <v>0.103355052866066</v>
          </cell>
          <cell r="I584">
            <v>3.0406868881113502E-2</v>
          </cell>
          <cell r="J584">
            <v>5.8009095805183999E-2</v>
          </cell>
          <cell r="K584">
            <v>2.0041822208140801E-4</v>
          </cell>
          <cell r="L584">
            <v>4.3338446453948999E-2</v>
          </cell>
          <cell r="M584">
            <v>6.3624058999999303E-2</v>
          </cell>
          <cell r="N584">
            <v>1.5480851454802101E-4</v>
          </cell>
          <cell r="O584">
            <v>1.0960227365023301E-4</v>
          </cell>
        </row>
        <row r="585">
          <cell r="A585" t="str">
            <v>T_C-HY-DSL-S1</v>
          </cell>
          <cell r="B585" t="str">
            <v>VAR_cap</v>
          </cell>
          <cell r="C585" t="str">
            <v>-</v>
          </cell>
          <cell r="D585">
            <v>1.5999999999999999E-6</v>
          </cell>
          <cell r="E585">
            <v>2.7068513887972E-2</v>
          </cell>
          <cell r="F585">
            <v>2.5769747731189084E-2</v>
          </cell>
          <cell r="G585">
            <v>2.0794465064257802E-2</v>
          </cell>
          <cell r="H585">
            <v>0.10842166792308457</v>
          </cell>
          <cell r="I585">
            <v>0.11952728072993433</v>
          </cell>
          <cell r="J585">
            <v>0.14434142097898442</v>
          </cell>
          <cell r="K585">
            <v>6.6657984989541993E-2</v>
          </cell>
          <cell r="L585">
            <v>7.6846110699658327E-2</v>
          </cell>
          <cell r="M585">
            <v>6.3838176755432408E-2</v>
          </cell>
          <cell r="N585">
            <v>3.6748837154861047E-4</v>
          </cell>
          <cell r="O585">
            <v>3.7634669615639604E-4</v>
          </cell>
        </row>
        <row r="586">
          <cell r="A586" t="str">
            <v>T_C-HY-GSL-S3</v>
          </cell>
          <cell r="B586" t="str">
            <v>VAR_fout</v>
          </cell>
          <cell r="C586" t="str">
            <v>CO2_T</v>
          </cell>
          <cell r="D586">
            <v>7.6455656842869208</v>
          </cell>
          <cell r="E586">
            <v>82.784105112494274</v>
          </cell>
          <cell r="F586">
            <v>78.328013377103275</v>
          </cell>
          <cell r="G586">
            <v>62.677891787446306</v>
          </cell>
          <cell r="H586">
            <v>19.98002344830315</v>
          </cell>
          <cell r="I586">
            <v>0.2859717395798006</v>
          </cell>
          <cell r="J586">
            <v>0.31599099933904884</v>
          </cell>
          <cell r="K586">
            <v>0.37908702710316</v>
          </cell>
          <cell r="L586">
            <v>0.34609879365473384</v>
          </cell>
          <cell r="M586">
            <v>0.38081522761542297</v>
          </cell>
          <cell r="N586">
            <v>0.36952097240266452</v>
          </cell>
          <cell r="O586">
            <v>0.33487318201376759</v>
          </cell>
        </row>
        <row r="587">
          <cell r="A587" t="str">
            <v>T_C-HY-GSL-S3</v>
          </cell>
          <cell r="B587" t="str">
            <v>VAR_fout</v>
          </cell>
          <cell r="C587" t="str">
            <v>TPCAR</v>
          </cell>
          <cell r="D587">
            <v>0.20204201246062994</v>
          </cell>
          <cell r="E587">
            <v>2.7936857077989785</v>
          </cell>
          <cell r="F587">
            <v>2.6401545024030582</v>
          </cell>
          <cell r="G587">
            <v>2.1266908353743776</v>
          </cell>
          <cell r="H587">
            <v>0.68604389167957502</v>
          </cell>
          <cell r="I587">
            <v>2.7945727421433827E-3</v>
          </cell>
          <cell r="J587">
            <v>3.1336688772258823E-3</v>
          </cell>
          <cell r="K587">
            <v>3.9733285777045785E-3</v>
          </cell>
          <cell r="L587">
            <v>3.7929891616703079E-3</v>
          </cell>
          <cell r="M587">
            <v>4.383363482353516E-3</v>
          </cell>
          <cell r="N587">
            <v>4.3820765472766714E-3</v>
          </cell>
          <cell r="O587">
            <v>4.0330433217745315E-3</v>
          </cell>
        </row>
        <row r="588">
          <cell r="A588" t="str">
            <v>T_C-HY-GSL-S3</v>
          </cell>
          <cell r="B588" t="str">
            <v>VAR_fin</v>
          </cell>
          <cell r="C588" t="str">
            <v>TGSL</v>
          </cell>
          <cell r="D588">
            <v>0.1035984510065977</v>
          </cell>
          <cell r="E588">
            <v>1.1217358416327152</v>
          </cell>
          <cell r="F588">
            <v>1.0613551948116982</v>
          </cell>
          <cell r="G588">
            <v>0.84929392665916348</v>
          </cell>
          <cell r="H588">
            <v>0.27073202504475846</v>
          </cell>
          <cell r="I588">
            <v>3.8749558208645094E-3</v>
          </cell>
          <cell r="J588">
            <v>4.2817208582526895E-3</v>
          </cell>
          <cell r="K588">
            <v>5.1366805840536564E-3</v>
          </cell>
          <cell r="L588">
            <v>4.6896855508771563E-3</v>
          </cell>
          <cell r="M588">
            <v>5.160097935168347E-3</v>
          </cell>
          <cell r="N588">
            <v>5.0070592466485561E-3</v>
          </cell>
          <cell r="O588">
            <v>4.5375769920564663E-3</v>
          </cell>
        </row>
        <row r="589">
          <cell r="A589" t="str">
            <v>T_C-HY-GSL-S3</v>
          </cell>
          <cell r="B589" t="str">
            <v>VAR_ncap</v>
          </cell>
          <cell r="C589" t="str">
            <v>-</v>
          </cell>
          <cell r="E589">
            <v>0.16840145094210299</v>
          </cell>
          <cell r="F589">
            <v>7.5433218536531002E-5</v>
          </cell>
          <cell r="G589">
            <v>4.2370283620710497E-5</v>
          </cell>
          <cell r="H589">
            <v>7.9038691195407995E-5</v>
          </cell>
          <cell r="I589">
            <v>1.13361258044163E-4</v>
          </cell>
          <cell r="J589">
            <v>9.4591689251689404E-5</v>
          </cell>
          <cell r="K589">
            <v>1.5469416020757299E-4</v>
          </cell>
          <cell r="L589">
            <v>1.20686196235845E-4</v>
          </cell>
          <cell r="M589">
            <v>1.4253071963466599E-4</v>
          </cell>
          <cell r="N589">
            <v>1.3319439111919999E-4</v>
          </cell>
          <cell r="O589">
            <v>1.0346990943072199E-4</v>
          </cell>
        </row>
        <row r="590">
          <cell r="A590" t="str">
            <v>T_C-HY-GSL-S3</v>
          </cell>
          <cell r="B590" t="str">
            <v>VAR_cap</v>
          </cell>
          <cell r="C590" t="str">
            <v>-</v>
          </cell>
          <cell r="D590">
            <v>1.4248364193898092E-2</v>
          </cell>
          <cell r="E590">
            <v>0.19209420052784712</v>
          </cell>
          <cell r="F590">
            <v>0.18157679954321557</v>
          </cell>
          <cell r="G590">
            <v>0.14625184921204767</v>
          </cell>
          <cell r="H590">
            <v>4.7201976971054799E-2</v>
          </cell>
          <cell r="I590">
            <v>2.0539797643572279E-4</v>
          </cell>
          <cell r="J590">
            <v>2.3187605874404798E-4</v>
          </cell>
          <cell r="K590">
            <v>2.9854494999562848E-4</v>
          </cell>
          <cell r="L590">
            <v>3.1381385700976125E-4</v>
          </cell>
          <cell r="M590">
            <v>3.58750364347059E-4</v>
          </cell>
          <cell r="N590">
            <v>3.7098084199125903E-4</v>
          </cell>
          <cell r="O590">
            <v>3.7911766592557211E-4</v>
          </cell>
        </row>
        <row r="591">
          <cell r="A591" t="str">
            <v>T_C-HY-DSL-S2</v>
          </cell>
          <cell r="B591" t="str">
            <v>VAR_fout</v>
          </cell>
          <cell r="C591" t="str">
            <v>CO2_T</v>
          </cell>
          <cell r="D591">
            <v>0.19487104523046958</v>
          </cell>
          <cell r="E591">
            <v>42.849337391120116</v>
          </cell>
          <cell r="F591">
            <v>59.384061786894662</v>
          </cell>
          <cell r="G591">
            <v>49.223413071077047</v>
          </cell>
          <cell r="H591">
            <v>23.851617145297411</v>
          </cell>
          <cell r="I591">
            <v>2.4724107163226727</v>
          </cell>
          <cell r="J591">
            <v>1.5522695819176491</v>
          </cell>
          <cell r="K591">
            <v>1.12683285171604</v>
          </cell>
          <cell r="L591">
            <v>0.81911801221382352</v>
          </cell>
          <cell r="M591">
            <v>0.98634446092938</v>
          </cell>
          <cell r="N591">
            <v>29.403030165125625</v>
          </cell>
          <cell r="O591">
            <v>32.324856928667124</v>
          </cell>
        </row>
        <row r="592">
          <cell r="A592" t="str">
            <v>T_C-HY-DSL-S2</v>
          </cell>
          <cell r="B592" t="str">
            <v>VAR_fout</v>
          </cell>
          <cell r="C592" t="str">
            <v>TPCAR</v>
          </cell>
          <cell r="D592">
            <v>3.1278979969643832E-3</v>
          </cell>
          <cell r="E592">
            <v>1.5669670810003524</v>
          </cell>
          <cell r="F592">
            <v>1.9833071275827201</v>
          </cell>
          <cell r="G592">
            <v>1.6318440941195174</v>
          </cell>
          <cell r="H592">
            <v>0.73234347116288323</v>
          </cell>
          <cell r="I592">
            <v>4.8524078639085186E-2</v>
          </cell>
          <cell r="J592">
            <v>1.7258908191088922E-2</v>
          </cell>
          <cell r="K592">
            <v>1.3024399094502431E-2</v>
          </cell>
          <cell r="L592">
            <v>9.7636874780146644E-3</v>
          </cell>
          <cell r="M592">
            <v>1.2965692867718382E-2</v>
          </cell>
          <cell r="N592">
            <v>0.39510240983549355</v>
          </cell>
          <cell r="O592">
            <v>0.43447751315496869</v>
          </cell>
        </row>
        <row r="593">
          <cell r="A593" t="str">
            <v>T_C-HY-DSL-S2</v>
          </cell>
          <cell r="B593" t="str">
            <v>VAR_fin</v>
          </cell>
          <cell r="C593" t="str">
            <v>TDSL</v>
          </cell>
          <cell r="D593">
            <v>2.658540862625779E-3</v>
          </cell>
          <cell r="E593">
            <v>0.58457486208895015</v>
          </cell>
          <cell r="F593">
            <v>0.8101509111445373</v>
          </cell>
          <cell r="G593">
            <v>0.6715336026067823</v>
          </cell>
          <cell r="H593">
            <v>0.32539723254157477</v>
          </cell>
          <cell r="I593">
            <v>3.3730023415043255E-2</v>
          </cell>
          <cell r="J593">
            <v>2.1176938361768767E-2</v>
          </cell>
          <cell r="K593">
            <v>1.5372890200764553E-2</v>
          </cell>
          <cell r="L593">
            <v>1.1174870562262259E-2</v>
          </cell>
          <cell r="M593">
            <v>1.3456268225503122E-2</v>
          </cell>
          <cell r="N593">
            <v>0.40113274440826197</v>
          </cell>
          <cell r="O593">
            <v>0.44099395537062963</v>
          </cell>
        </row>
        <row r="594">
          <cell r="A594" t="str">
            <v>T_C-HY-DSL-S2</v>
          </cell>
          <cell r="B594" t="str">
            <v>VAR_ncap</v>
          </cell>
          <cell r="C594" t="str">
            <v>-</v>
          </cell>
          <cell r="E594">
            <v>0.11996766995550801</v>
          </cell>
          <cell r="F594">
            <v>3.8920506629674501E-2</v>
          </cell>
          <cell r="G594">
            <v>9.9859674519930396E-5</v>
          </cell>
          <cell r="H594">
            <v>8.16709056743745E-4</v>
          </cell>
          <cell r="I594">
            <v>4.1490471276041201E-4</v>
          </cell>
          <cell r="J594">
            <v>9.79514545927717E-4</v>
          </cell>
          <cell r="K594">
            <v>2.6995567328156001E-4</v>
          </cell>
          <cell r="L594">
            <v>2.15510779464152E-4</v>
          </cell>
          <cell r="M594">
            <v>9.45805125887162E-4</v>
          </cell>
          <cell r="N594">
            <v>4.0514469342471403E-2</v>
          </cell>
          <cell r="O594">
            <v>4.2993598719324603E-3</v>
          </cell>
        </row>
        <row r="595">
          <cell r="A595" t="str">
            <v>T_C-HY-DSL-S2</v>
          </cell>
          <cell r="B595" t="str">
            <v>VAR_cap</v>
          </cell>
          <cell r="C595" t="str">
            <v>-</v>
          </cell>
          <cell r="D595">
            <v>2.5976028093526522E-4</v>
          </cell>
          <cell r="E595">
            <v>0.1188911613012444</v>
          </cell>
          <cell r="F595">
            <v>0.15049117526329422</v>
          </cell>
          <cell r="G595">
            <v>0.12384646724492708</v>
          </cell>
          <cell r="H595">
            <v>5.582100558273894E-2</v>
          </cell>
          <cell r="I595">
            <v>5.0106330237281414E-3</v>
          </cell>
          <cell r="J595">
            <v>1.7826707369125953E-3</v>
          </cell>
          <cell r="K595">
            <v>1.330433881111699E-3</v>
          </cell>
          <cell r="L595">
            <v>1.0053576880672214E-3</v>
          </cell>
          <cell r="M595">
            <v>1.3279920414641594E-3</v>
          </cell>
          <cell r="N595">
            <v>4.1629842878096901E-2</v>
          </cell>
          <cell r="O595">
            <v>4.5759519309921018E-2</v>
          </cell>
        </row>
        <row r="596">
          <cell r="A596" t="str">
            <v>D-T-ELC-Bus_c_S1</v>
          </cell>
          <cell r="B596" t="str">
            <v>VAR_fout</v>
          </cell>
          <cell r="C596" t="str">
            <v>T-ELC-Bus_c_BatSTGin_S1</v>
          </cell>
          <cell r="D596">
            <v>3.9154438066088526E-4</v>
          </cell>
          <cell r="E596">
            <v>7.3700169782918326E-4</v>
          </cell>
          <cell r="F596">
            <v>1.2024696193048035E-3</v>
          </cell>
          <cell r="G596">
            <v>0.14766499028543137</v>
          </cell>
          <cell r="H596">
            <v>0.14436886394257803</v>
          </cell>
          <cell r="I596">
            <v>0.136535225661919</v>
          </cell>
          <cell r="J596">
            <v>0.12820713744198275</v>
          </cell>
          <cell r="K596">
            <v>0.11201083621223021</v>
          </cell>
          <cell r="L596">
            <v>0.10825182968664535</v>
          </cell>
          <cell r="M596">
            <v>0.10484444769434306</v>
          </cell>
          <cell r="N596">
            <v>0.1051594001050406</v>
          </cell>
          <cell r="O596">
            <v>0.10237063550235355</v>
          </cell>
        </row>
        <row r="597">
          <cell r="A597" t="str">
            <v>D-T-ELC-Bus_c_S1</v>
          </cell>
          <cell r="B597" t="str">
            <v>VAR_fin</v>
          </cell>
          <cell r="C597" t="str">
            <v>TELC</v>
          </cell>
          <cell r="D597">
            <v>3.9154438066088526E-4</v>
          </cell>
          <cell r="E597">
            <v>7.3700169782918326E-4</v>
          </cell>
          <cell r="F597">
            <v>1.2024696193048035E-3</v>
          </cell>
          <cell r="G597">
            <v>0.14766499028543137</v>
          </cell>
          <cell r="H597">
            <v>0.14436886394257803</v>
          </cell>
          <cell r="I597">
            <v>0.136535225661919</v>
          </cell>
          <cell r="J597">
            <v>0.12820713744198275</v>
          </cell>
          <cell r="K597">
            <v>0.11201083621223021</v>
          </cell>
          <cell r="L597">
            <v>0.10825182968664535</v>
          </cell>
          <cell r="M597">
            <v>0.10484444769434306</v>
          </cell>
          <cell r="N597">
            <v>0.1051594001050406</v>
          </cell>
          <cell r="O597">
            <v>0.10237063550235355</v>
          </cell>
        </row>
        <row r="598">
          <cell r="A598" t="str">
            <v>D-T-ELC-Bus_c_S1</v>
          </cell>
          <cell r="B598" t="str">
            <v>VAR_ncap</v>
          </cell>
          <cell r="C598" t="str">
            <v>-</v>
          </cell>
          <cell r="D598">
            <v>5.9223794422335599E-5</v>
          </cell>
          <cell r="E598">
            <v>3.0571716006094701E-5</v>
          </cell>
          <cell r="F598">
            <v>6.0204472376707698E-5</v>
          </cell>
          <cell r="G598">
            <v>1.8247570860756401E-2</v>
          </cell>
          <cell r="H598">
            <v>4.7970749128016299E-4</v>
          </cell>
          <cell r="I598">
            <v>1.24648780057248E-2</v>
          </cell>
          <cell r="J598">
            <v>2.8798218840258199E-3</v>
          </cell>
          <cell r="K598">
            <v>6.4245305179432E-3</v>
          </cell>
          <cell r="L598">
            <v>5.2479071466760901E-3</v>
          </cell>
          <cell r="M598">
            <v>4.1140642314287301E-3</v>
          </cell>
          <cell r="N598">
            <v>7.5700103486248099E-3</v>
          </cell>
          <cell r="O598">
            <v>2.0704781487462802E-3</v>
          </cell>
        </row>
        <row r="599">
          <cell r="A599" t="str">
            <v>D-T-ELC-Bus_c_S1</v>
          </cell>
          <cell r="B599" t="str">
            <v>VAR_cap</v>
          </cell>
          <cell r="C599" t="str">
            <v>-</v>
          </cell>
          <cell r="D599">
            <v>5.9223794422335599E-5</v>
          </cell>
          <cell r="E599">
            <v>8.9795510428430307E-5</v>
          </cell>
          <cell r="F599">
            <v>1.49999982805138E-4</v>
          </cell>
          <cell r="G599">
            <v>1.8377630294779301E-2</v>
          </cell>
          <cell r="H599">
            <v>1.8758123740121199E-2</v>
          </cell>
          <cell r="I599">
            <v>1.6776519501257199E-2</v>
          </cell>
          <cell r="J599">
            <v>1.5593433498869101E-2</v>
          </cell>
          <cell r="K599">
            <v>1.3562320293640099E-2</v>
          </cell>
          <cell r="L599">
            <v>1.2967812243356301E-2</v>
          </cell>
          <cell r="M599">
            <v>1.26535397494398E-2</v>
          </cell>
          <cell r="N599">
            <v>1.26135939869683E-2</v>
          </cell>
          <cell r="O599">
            <v>1.2416917547655899E-2</v>
          </cell>
        </row>
        <row r="600">
          <cell r="A600" t="str">
            <v>T_C-HY-GSL-S4</v>
          </cell>
          <cell r="B600" t="str">
            <v>VAR_fout</v>
          </cell>
          <cell r="C600" t="str">
            <v>CO2_T</v>
          </cell>
          <cell r="D600">
            <v>6.6732413982212773</v>
          </cell>
          <cell r="E600">
            <v>10.056756688119322</v>
          </cell>
          <cell r="F600">
            <v>9.6575980888691042</v>
          </cell>
          <cell r="G600">
            <v>8.0648886046130368</v>
          </cell>
          <cell r="H600">
            <v>1.4754898794658897</v>
          </cell>
          <cell r="I600">
            <v>0.86009851020770145</v>
          </cell>
          <cell r="J600">
            <v>1.154811266614574</v>
          </cell>
          <cell r="K600">
            <v>89.67190247327369</v>
          </cell>
          <cell r="L600">
            <v>75.36915206514368</v>
          </cell>
          <cell r="M600">
            <v>59.430931946009736</v>
          </cell>
          <cell r="N600">
            <v>19.136594800891476</v>
          </cell>
          <cell r="O600">
            <v>0.74058820696460992</v>
          </cell>
        </row>
        <row r="601">
          <cell r="A601" t="str">
            <v>T_C-HY-GSL-S4</v>
          </cell>
          <cell r="B601" t="str">
            <v>VAR_fout</v>
          </cell>
          <cell r="C601" t="str">
            <v>TPCAR</v>
          </cell>
          <cell r="D601">
            <v>0.10311503144926343</v>
          </cell>
          <cell r="E601">
            <v>0.18113904232439776</v>
          </cell>
          <cell r="F601">
            <v>0.17369864625103032</v>
          </cell>
          <cell r="G601">
            <v>0.14603431717713114</v>
          </cell>
          <cell r="H601">
            <v>2.843335713979122E-2</v>
          </cell>
          <cell r="I601">
            <v>8.2285577666963219E-3</v>
          </cell>
          <cell r="J601">
            <v>1.1332609878919861E-2</v>
          </cell>
          <cell r="K601">
            <v>0.95069003793335671</v>
          </cell>
          <cell r="L601">
            <v>0.80971950314538521</v>
          </cell>
          <cell r="M601">
            <v>0.64105658305034863</v>
          </cell>
          <cell r="N601">
            <v>0.21044839188765008</v>
          </cell>
          <cell r="O601">
            <v>8.6355121876618667E-3</v>
          </cell>
        </row>
        <row r="602">
          <cell r="A602" t="str">
            <v>T_C-HY-GSL-S4</v>
          </cell>
          <cell r="B602" t="str">
            <v>VAR_fin</v>
          </cell>
          <cell r="C602" t="str">
            <v>TGSL</v>
          </cell>
          <cell r="D602">
            <v>9.0423325179150041E-2</v>
          </cell>
          <cell r="E602">
            <v>0.13627041582817512</v>
          </cell>
          <cell r="F602">
            <v>0.13086176272180325</v>
          </cell>
          <cell r="G602">
            <v>0.1092803333958406</v>
          </cell>
          <cell r="H602">
            <v>1.9993087797640741E-2</v>
          </cell>
          <cell r="I602">
            <v>1.1654451357827944E-2</v>
          </cell>
          <cell r="J602">
            <v>1.5647849141118882E-2</v>
          </cell>
          <cell r="K602">
            <v>1.2150664291771491</v>
          </cell>
          <cell r="L602">
            <v>1.0212622231049284</v>
          </cell>
          <cell r="M602">
            <v>0.80529718084024005</v>
          </cell>
          <cell r="N602">
            <v>0.25930345258660503</v>
          </cell>
          <cell r="O602">
            <v>1.0035070555076001E-2</v>
          </cell>
        </row>
        <row r="603">
          <cell r="A603" t="str">
            <v>T_C-HY-GSL-S4</v>
          </cell>
          <cell r="B603" t="str">
            <v>VAR_ncap</v>
          </cell>
          <cell r="C603" t="str">
            <v>-</v>
          </cell>
          <cell r="E603">
            <v>1.9854837546585E-4</v>
          </cell>
          <cell r="F603">
            <v>7.6618762344773304E-5</v>
          </cell>
          <cell r="G603">
            <v>5.1308948815976102E-5</v>
          </cell>
          <cell r="H603">
            <v>1.90214394846716E-4</v>
          </cell>
          <cell r="I603">
            <v>4.9062119035672095E-4</v>
          </cell>
          <cell r="J603">
            <v>4.3963761631935302E-4</v>
          </cell>
          <cell r="K603">
            <v>7.6014595828557796E-2</v>
          </cell>
          <cell r="L603">
            <v>2.4633504561665898E-2</v>
          </cell>
          <cell r="M603">
            <v>2.8310309808592002E-4</v>
          </cell>
          <cell r="N603">
            <v>1.6768680522542001E-4</v>
          </cell>
          <cell r="O603">
            <v>5.0146613577722204E-4</v>
          </cell>
        </row>
        <row r="604">
          <cell r="A604" t="str">
            <v>T_C-HY-GSL-S4</v>
          </cell>
          <cell r="B604" t="str">
            <v>VAR_cap</v>
          </cell>
          <cell r="C604" t="str">
            <v>-</v>
          </cell>
          <cell r="D604">
            <v>8.3200206141615749E-3</v>
          </cell>
          <cell r="E604">
            <v>1.4275124380579122E-2</v>
          </cell>
          <cell r="F604">
            <v>1.3761627082687506E-2</v>
          </cell>
          <cell r="G604">
            <v>1.1555312045351897E-2</v>
          </cell>
          <cell r="H604">
            <v>2.2880430050130681E-3</v>
          </cell>
          <cell r="I604">
            <v>6.7216483856552133E-4</v>
          </cell>
          <cell r="J604">
            <v>9.3870284838261755E-4</v>
          </cell>
          <cell r="K604">
            <v>7.5659542667561822E-2</v>
          </cell>
          <cell r="L604">
            <v>9.0843365835431719E-2</v>
          </cell>
          <cell r="M604">
            <v>7.1900336747961952E-2</v>
          </cell>
          <cell r="N604">
            <v>2.3620467976101709E-2</v>
          </cell>
          <cell r="O604">
            <v>9.5216977847468109E-4</v>
          </cell>
        </row>
        <row r="605">
          <cell r="A605" t="str">
            <v>T_C-HY-DSL-S3</v>
          </cell>
          <cell r="B605" t="str">
            <v>VAR_fout</v>
          </cell>
          <cell r="C605" t="str">
            <v>CO2_T</v>
          </cell>
          <cell r="D605">
            <v>2.0756818992121451</v>
          </cell>
          <cell r="E605">
            <v>3.4804605002463687</v>
          </cell>
          <cell r="F605">
            <v>3.3597133424996715</v>
          </cell>
          <cell r="G605">
            <v>2.5795736254332864</v>
          </cell>
          <cell r="H605">
            <v>0.64612127468998892</v>
          </cell>
          <cell r="I605">
            <v>0.23161701095917048</v>
          </cell>
          <cell r="J605">
            <v>0.28648740404669393</v>
          </cell>
          <cell r="K605">
            <v>0.36827085150445915</v>
          </cell>
          <cell r="L605">
            <v>0.35545384233668009</v>
          </cell>
          <cell r="M605">
            <v>0.438764056871562</v>
          </cell>
          <cell r="N605">
            <v>0.56500367961477582</v>
          </cell>
          <cell r="O605">
            <v>0.82517454865420192</v>
          </cell>
        </row>
        <row r="606">
          <cell r="A606" t="str">
            <v>T_C-HY-DSL-S3</v>
          </cell>
          <cell r="B606" t="str">
            <v>VAR_fout</v>
          </cell>
          <cell r="C606" t="str">
            <v>TPCAR</v>
          </cell>
          <cell r="D606">
            <v>2.5496329320122853E-2</v>
          </cell>
          <cell r="E606">
            <v>5.7416500116581115E-2</v>
          </cell>
          <cell r="F606">
            <v>5.5272634816162201E-2</v>
          </cell>
          <cell r="G606">
            <v>4.4530409927848368E-2</v>
          </cell>
          <cell r="H606">
            <v>1.157770499351481E-2</v>
          </cell>
          <cell r="I606">
            <v>2.2649985854525309E-3</v>
          </cell>
          <cell r="J606">
            <v>2.8740497748318333E-3</v>
          </cell>
          <cell r="K606">
            <v>3.8928027978289864E-3</v>
          </cell>
          <cell r="L606">
            <v>3.9202380851563337E-3</v>
          </cell>
          <cell r="M606">
            <v>5.1126845575462879E-3</v>
          </cell>
          <cell r="N606">
            <v>6.7749203392743129E-3</v>
          </cell>
          <cell r="O606">
            <v>1.0001276310661578E-2</v>
          </cell>
        </row>
        <row r="607">
          <cell r="A607" t="str">
            <v>T_C-HY-DSL-S3</v>
          </cell>
          <cell r="B607" t="str">
            <v>VAR_fin</v>
          </cell>
          <cell r="C607" t="str">
            <v>TDSL</v>
          </cell>
          <cell r="D607">
            <v>2.8317624818719567E-2</v>
          </cell>
          <cell r="E607">
            <v>4.7482407916048609E-2</v>
          </cell>
          <cell r="F607">
            <v>4.5835106991809982E-2</v>
          </cell>
          <cell r="G607">
            <v>3.5192000346975283E-2</v>
          </cell>
          <cell r="H607">
            <v>8.8147513600271392E-3</v>
          </cell>
          <cell r="I607">
            <v>3.1598500812983635E-3</v>
          </cell>
          <cell r="J607">
            <v>3.9084229747161489E-3</v>
          </cell>
          <cell r="K607">
            <v>5.0241589564046204E-3</v>
          </cell>
          <cell r="L607">
            <v>4.8493020782630347E-3</v>
          </cell>
          <cell r="M607">
            <v>5.985867078738917E-3</v>
          </cell>
          <cell r="N607">
            <v>7.7080993126163143E-3</v>
          </cell>
          <cell r="O607">
            <v>1.1257497253126908E-2</v>
          </cell>
        </row>
        <row r="608">
          <cell r="A608" t="str">
            <v>T_C-HY-DSL-S3</v>
          </cell>
          <cell r="B608" t="str">
            <v>VAR_ncap</v>
          </cell>
          <cell r="C608" t="str">
            <v>-</v>
          </cell>
          <cell r="E608">
            <v>2.84560124847937E-4</v>
          </cell>
          <cell r="F608">
            <v>6.9315799445974694E-5</v>
          </cell>
          <cell r="G608">
            <v>3.7536051195475703E-5</v>
          </cell>
          <cell r="H608">
            <v>6.7147007579308098E-5</v>
          </cell>
          <cell r="I608">
            <v>9.0181863754413395E-5</v>
          </cell>
          <cell r="J608">
            <v>1.08331910316051E-4</v>
          </cell>
          <cell r="K608">
            <v>1.5216840109864201E-4</v>
          </cell>
          <cell r="L608">
            <v>1.2636207052070601E-4</v>
          </cell>
          <cell r="M608">
            <v>1.99418854909022E-4</v>
          </cell>
          <cell r="N608">
            <v>2.34486511606478E-4</v>
          </cell>
          <cell r="O608">
            <v>4.1757506035935402E-4</v>
          </cell>
        </row>
        <row r="609">
          <cell r="A609" t="str">
            <v>T_C-HY-DSL-S3</v>
          </cell>
          <cell r="B609" t="str">
            <v>VAR_cap</v>
          </cell>
          <cell r="C609" t="str">
            <v>-</v>
          </cell>
          <cell r="D609">
            <v>1.8561604127047052E-3</v>
          </cell>
          <cell r="E609">
            <v>3.9550905479821749E-3</v>
          </cell>
          <cell r="F609">
            <v>3.8310346824233007E-3</v>
          </cell>
          <cell r="G609">
            <v>3.0848456194609189E-3</v>
          </cell>
          <cell r="H609">
            <v>8.1916836743519805E-4</v>
          </cell>
          <cell r="I609">
            <v>1.6976782218277925E-4</v>
          </cell>
          <cell r="J609">
            <v>2.1884371683918022E-4</v>
          </cell>
          <cell r="K609">
            <v>2.9389254405100154E-4</v>
          </cell>
          <cell r="L609">
            <v>3.2299980989209781E-4</v>
          </cell>
          <cell r="M609">
            <v>4.1975211645368135E-4</v>
          </cell>
          <cell r="N609">
            <v>5.3282464017774056E-4</v>
          </cell>
          <cell r="O609">
            <v>8.514116238791886E-4</v>
          </cell>
        </row>
        <row r="610">
          <cell r="A610" t="str">
            <v>D-T-ELC-Bus_c_S2</v>
          </cell>
          <cell r="B610" t="str">
            <v>VAR_fout</v>
          </cell>
          <cell r="C610" t="str">
            <v>T-ELC-Bus_c_BatSTGin_S2</v>
          </cell>
          <cell r="D610">
            <v>7.9054732861527156E-4</v>
          </cell>
          <cell r="E610">
            <v>9.0712617363635157E-4</v>
          </cell>
          <cell r="F610">
            <v>1.4172198246956346E-3</v>
          </cell>
          <cell r="G610">
            <v>8.8709764468766883E-2</v>
          </cell>
          <cell r="H610">
            <v>9.5887816778515683E-2</v>
          </cell>
          <cell r="I610">
            <v>8.850881189336253E-2</v>
          </cell>
          <cell r="J610">
            <v>9.0216683466776776E-2</v>
          </cell>
          <cell r="K610">
            <v>9.3214326858826524E-2</v>
          </cell>
          <cell r="L610">
            <v>9.1519407234438757E-2</v>
          </cell>
          <cell r="M610">
            <v>9.3791010999008231E-2</v>
          </cell>
          <cell r="N610">
            <v>8.7457196571251741E-2</v>
          </cell>
          <cell r="O610">
            <v>8.8138817611222386E-2</v>
          </cell>
        </row>
        <row r="611">
          <cell r="A611" t="str">
            <v>D-T-ELC-Bus_c_S2</v>
          </cell>
          <cell r="B611" t="str">
            <v>VAR_fin</v>
          </cell>
          <cell r="C611" t="str">
            <v>TELC</v>
          </cell>
          <cell r="D611">
            <v>7.9054732861527156E-4</v>
          </cell>
          <cell r="E611">
            <v>9.0712617363635157E-4</v>
          </cell>
          <cell r="F611">
            <v>1.4172198246956346E-3</v>
          </cell>
          <cell r="G611">
            <v>8.8709764468766883E-2</v>
          </cell>
          <cell r="H611">
            <v>9.5887816778515683E-2</v>
          </cell>
          <cell r="I611">
            <v>8.850881189336253E-2</v>
          </cell>
          <cell r="J611">
            <v>9.0216683466776776E-2</v>
          </cell>
          <cell r="K611">
            <v>9.3214326858826524E-2</v>
          </cell>
          <cell r="L611">
            <v>9.1519407234438757E-2</v>
          </cell>
          <cell r="M611">
            <v>9.3791010999008231E-2</v>
          </cell>
          <cell r="N611">
            <v>8.7457196571251741E-2</v>
          </cell>
          <cell r="O611">
            <v>8.8138817611222386E-2</v>
          </cell>
        </row>
        <row r="612">
          <cell r="A612" t="str">
            <v>D-T-ELC-Bus_c_S2</v>
          </cell>
          <cell r="B612" t="str">
            <v>VAR_ncap</v>
          </cell>
          <cell r="C612" t="str">
            <v>-</v>
          </cell>
          <cell r="D612">
            <v>9.3966841407528803E-5</v>
          </cell>
          <cell r="E612">
            <v>2.4181044654866899E-5</v>
          </cell>
          <cell r="F612">
            <v>5.4674830371865803E-5</v>
          </cell>
          <cell r="G612">
            <v>1.0796474355020401E-2</v>
          </cell>
          <cell r="H612">
            <v>9.3174231315741097E-4</v>
          </cell>
          <cell r="I612">
            <v>7.6486849094631699E-3</v>
          </cell>
          <cell r="J612">
            <v>2.8671808782373201E-3</v>
          </cell>
          <cell r="K612">
            <v>5.8178060988279797E-3</v>
          </cell>
          <cell r="L612">
            <v>4.0367622660204801E-3</v>
          </cell>
          <cell r="M612">
            <v>4.3868946087327002E-3</v>
          </cell>
          <cell r="N612">
            <v>5.5253919507769504E-3</v>
          </cell>
          <cell r="O612">
            <v>2.29126354093718E-3</v>
          </cell>
        </row>
        <row r="613">
          <cell r="A613" t="str">
            <v>D-T-ELC-Bus_c_S2</v>
          </cell>
          <cell r="B613" t="str">
            <v>VAR_cap</v>
          </cell>
          <cell r="C613" t="str">
            <v>-</v>
          </cell>
          <cell r="D613">
            <v>9.3966841407528803E-5</v>
          </cell>
          <cell r="E613">
            <v>1.18147886062396E-4</v>
          </cell>
          <cell r="F613">
            <v>1.72822716434261E-4</v>
          </cell>
          <cell r="G613">
            <v>1.09408815851965E-2</v>
          </cell>
          <cell r="H613">
            <v>1.1756228978471599E-2</v>
          </cell>
          <cell r="I613">
            <v>1.0847653776924E-2</v>
          </cell>
          <cell r="J613">
            <v>1.09989844225619E-2</v>
          </cell>
          <cell r="K613">
            <v>1.12977566121187E-2</v>
          </cell>
          <cell r="L613">
            <v>1.11442568844445E-2</v>
          </cell>
          <cell r="M613">
            <v>1.1404373752348901E-2</v>
          </cell>
          <cell r="N613">
            <v>1.0627285655814901E-2</v>
          </cell>
          <cell r="O613">
            <v>1.07772076238799E-2</v>
          </cell>
        </row>
        <row r="614">
          <cell r="A614" t="str">
            <v>T_C-HY-DSL-S4</v>
          </cell>
          <cell r="B614" t="str">
            <v>VAR_fout</v>
          </cell>
          <cell r="C614" t="str">
            <v>CO2_T</v>
          </cell>
          <cell r="D614">
            <v>2.5500285516128023</v>
          </cell>
          <cell r="E614">
            <v>5.3463462441932386</v>
          </cell>
          <cell r="F614">
            <v>5.0976069326157774</v>
          </cell>
          <cell r="G614">
            <v>4.2269472940630326</v>
          </cell>
          <cell r="H614">
            <v>1.1798369136215829</v>
          </cell>
          <cell r="I614">
            <v>0.50587282857993809</v>
          </cell>
          <cell r="J614">
            <v>14.719938851312934</v>
          </cell>
          <cell r="K614">
            <v>88.872121897157228</v>
          </cell>
          <cell r="L614">
            <v>83.014245827130935</v>
          </cell>
          <cell r="M614">
            <v>56.020727316893534</v>
          </cell>
          <cell r="N614">
            <v>12.305203452340862</v>
          </cell>
          <cell r="O614">
            <v>5.8505806678694459</v>
          </cell>
        </row>
        <row r="615">
          <cell r="A615" t="str">
            <v>T_C-HY-DSL-S4</v>
          </cell>
          <cell r="B615" t="str">
            <v>VAR_fout</v>
          </cell>
          <cell r="C615" t="str">
            <v>TPCAR</v>
          </cell>
          <cell r="D615">
            <v>4.6802873917624735E-2</v>
          </cell>
          <cell r="E615">
            <v>0.11528001246027429</v>
          </cell>
          <cell r="F615">
            <v>0.11036651955225237</v>
          </cell>
          <cell r="G615">
            <v>9.2856492532249424E-2</v>
          </cell>
          <cell r="H615">
            <v>2.2754980280649557E-2</v>
          </cell>
          <cell r="I615">
            <v>4.8656025175967095E-3</v>
          </cell>
          <cell r="J615">
            <v>0.14988878226503519</v>
          </cell>
          <cell r="K615">
            <v>0.94248452292543572</v>
          </cell>
          <cell r="L615">
            <v>0.8865637938686044</v>
          </cell>
          <cell r="M615">
            <v>0.60250831589544118</v>
          </cell>
          <cell r="N615">
            <v>0.13464267422034934</v>
          </cell>
          <cell r="O615">
            <v>6.8655378071590528E-2</v>
          </cell>
        </row>
        <row r="616">
          <cell r="A616" t="str">
            <v>T_C-HY-DSL-S4</v>
          </cell>
          <cell r="B616" t="str">
            <v>VAR_fin</v>
          </cell>
          <cell r="C616" t="str">
            <v>TDSL</v>
          </cell>
          <cell r="D616">
            <v>3.4788929762794032E-2</v>
          </cell>
          <cell r="E616">
            <v>7.2937875091313123E-2</v>
          </cell>
          <cell r="F616">
            <v>6.9544432914267207E-2</v>
          </cell>
          <cell r="G616">
            <v>5.7666402374666366E-2</v>
          </cell>
          <cell r="H616">
            <v>1.6096001550089809E-2</v>
          </cell>
          <cell r="I616">
            <v>6.9014028455653209E-3</v>
          </cell>
          <cell r="J616">
            <v>0.20081771966320497</v>
          </cell>
          <cell r="K616">
            <v>1.2124436820894582</v>
          </cell>
          <cell r="L616">
            <v>1.1325272282009664</v>
          </cell>
          <cell r="M616">
            <v>0.76426640268613344</v>
          </cell>
          <cell r="N616">
            <v>0.16787453550260434</v>
          </cell>
          <cell r="O616">
            <v>7.9816925891806986E-2</v>
          </cell>
        </row>
        <row r="617">
          <cell r="A617" t="str">
            <v>T_C-HY-DSL-S4</v>
          </cell>
          <cell r="B617" t="str">
            <v>VAR_ncap</v>
          </cell>
          <cell r="C617" t="str">
            <v>-</v>
          </cell>
          <cell r="E617">
            <v>3.2016271132198501E-4</v>
          </cell>
          <cell r="F617">
            <v>8.1084256997788202E-5</v>
          </cell>
          <cell r="G617">
            <v>4.5846935190638201E-5</v>
          </cell>
          <cell r="H617">
            <v>1.4508974722357999E-4</v>
          </cell>
          <cell r="I617">
            <v>2.6345220492667303E-4</v>
          </cell>
          <cell r="J617">
            <v>1.6886909059719801E-2</v>
          </cell>
          <cell r="K617">
            <v>9.2462879027532002E-2</v>
          </cell>
          <cell r="L617">
            <v>1.01255153385576E-2</v>
          </cell>
          <cell r="M617">
            <v>2.79358207380636E-4</v>
          </cell>
          <cell r="N617">
            <v>1.6668113137465799E-4</v>
          </cell>
          <cell r="O617">
            <v>7.1750645660415497E-3</v>
          </cell>
        </row>
        <row r="618">
          <cell r="A618" t="str">
            <v>T_C-HY-DSL-S4</v>
          </cell>
          <cell r="B618" t="str">
            <v>VAR_cap</v>
          </cell>
          <cell r="C618" t="str">
            <v>-</v>
          </cell>
          <cell r="D618">
            <v>3.772734669758711E-3</v>
          </cell>
          <cell r="E618">
            <v>9.0857317274778901E-3</v>
          </cell>
          <cell r="F618">
            <v>8.7394434400015868E-3</v>
          </cell>
          <cell r="G618">
            <v>7.3605461054791184E-3</v>
          </cell>
          <cell r="H618">
            <v>1.8389125527089544E-3</v>
          </cell>
          <cell r="I618">
            <v>4.1056739593737574E-4</v>
          </cell>
          <cell r="J618">
            <v>1.6506995962012619E-2</v>
          </cell>
          <cell r="K618">
            <v>0.10551823356756417</v>
          </cell>
          <cell r="L618">
            <v>9.9413702715629493E-2</v>
          </cell>
          <cell r="M618">
            <v>6.7555119389893864E-2</v>
          </cell>
          <cell r="N618">
            <v>1.5080013151168926E-2</v>
          </cell>
          <cell r="O618">
            <v>7.6210232961731938E-3</v>
          </cell>
        </row>
        <row r="619">
          <cell r="A619" t="str">
            <v>D-T-ELC-Bus_c_S3</v>
          </cell>
          <cell r="B619" t="str">
            <v>VAR_fout</v>
          </cell>
          <cell r="C619" t="str">
            <v>T-ELC-Bus_c_BatSTGin_S3</v>
          </cell>
          <cell r="D619">
            <v>4.6887162181708701E-4</v>
          </cell>
          <cell r="E619">
            <v>7.2628016840804092E-4</v>
          </cell>
          <cell r="F619">
            <v>9.8193648771963192E-4</v>
          </cell>
          <cell r="G619">
            <v>2.0401289294960348E-3</v>
          </cell>
          <cell r="H619">
            <v>3.4316233215786005E-3</v>
          </cell>
          <cell r="I619">
            <v>5.1029952403521192E-3</v>
          </cell>
          <cell r="J619">
            <v>7.1654328265811111E-3</v>
          </cell>
          <cell r="K619">
            <v>1.0243953958159972E-2</v>
          </cell>
          <cell r="L619">
            <v>1.1587943409315168E-2</v>
          </cell>
          <cell r="M619">
            <v>1.8340089931391707E-2</v>
          </cell>
          <cell r="N619">
            <v>2.4296502365174735E-2</v>
          </cell>
          <cell r="O619">
            <v>3.9603916332840224E-2</v>
          </cell>
        </row>
        <row r="620">
          <cell r="A620" t="str">
            <v>D-T-ELC-Bus_c_S3</v>
          </cell>
          <cell r="B620" t="str">
            <v>VAR_fin</v>
          </cell>
          <cell r="C620" t="str">
            <v>TELC</v>
          </cell>
          <cell r="D620">
            <v>4.6887162181708701E-4</v>
          </cell>
          <cell r="E620">
            <v>7.2628016840804092E-4</v>
          </cell>
          <cell r="F620">
            <v>9.8193648771963192E-4</v>
          </cell>
          <cell r="G620">
            <v>2.0401289294960348E-3</v>
          </cell>
          <cell r="H620">
            <v>3.4316233215786005E-3</v>
          </cell>
          <cell r="I620">
            <v>5.1029952403521192E-3</v>
          </cell>
          <cell r="J620">
            <v>7.1654328265811111E-3</v>
          </cell>
          <cell r="K620">
            <v>1.0243953958159972E-2</v>
          </cell>
          <cell r="L620">
            <v>1.1587943409315168E-2</v>
          </cell>
          <cell r="M620">
            <v>1.8340089931391707E-2</v>
          </cell>
          <cell r="N620">
            <v>2.4296502365174735E-2</v>
          </cell>
          <cell r="O620">
            <v>3.9603916332840224E-2</v>
          </cell>
        </row>
        <row r="621">
          <cell r="A621" t="str">
            <v>D-T-ELC-Bus_c_S3</v>
          </cell>
          <cell r="B621" t="str">
            <v>VAR_ncap</v>
          </cell>
          <cell r="C621" t="str">
            <v>-</v>
          </cell>
          <cell r="D621">
            <v>6.2778122284076299E-5</v>
          </cell>
          <cell r="E621">
            <v>2.7173485187662202E-5</v>
          </cell>
          <cell r="F621">
            <v>3.3276617682338801E-5</v>
          </cell>
          <cell r="G621">
            <v>2.25353178334709E-4</v>
          </cell>
          <cell r="H621">
            <v>3.53264482260761E-4</v>
          </cell>
          <cell r="I621">
            <v>3.4468655940137399E-4</v>
          </cell>
          <cell r="J621">
            <v>6.1360554906198005E-4</v>
          </cell>
          <cell r="K621">
            <v>6.83960829199855E-4</v>
          </cell>
          <cell r="L621">
            <v>6.7667884265743103E-4</v>
          </cell>
          <cell r="M621">
            <v>1.7169272535579099E-3</v>
          </cell>
          <cell r="N621">
            <v>1.2728148022824E-3</v>
          </cell>
          <cell r="O621">
            <v>3.5641042395207299E-3</v>
          </cell>
        </row>
        <row r="622">
          <cell r="A622" t="str">
            <v>D-T-ELC-Bus_c_S3</v>
          </cell>
          <cell r="B622" t="str">
            <v>VAR_cap</v>
          </cell>
          <cell r="C622" t="str">
            <v>-</v>
          </cell>
          <cell r="D622">
            <v>6.2778122284076299E-5</v>
          </cell>
          <cell r="E622">
            <v>8.99516074717385E-5</v>
          </cell>
          <cell r="F622">
            <v>1.2322822515407699E-4</v>
          </cell>
          <cell r="G622">
            <v>3.0296818455964098E-4</v>
          </cell>
          <cell r="H622">
            <v>5.2434858685901603E-4</v>
          </cell>
          <cell r="I622">
            <v>6.9795104166213505E-4</v>
          </cell>
          <cell r="J622">
            <v>9.6690232253103905E-4</v>
          </cell>
          <cell r="K622">
            <v>1.29756637826184E-3</v>
          </cell>
          <cell r="L622">
            <v>1.45492266669438E-3</v>
          </cell>
          <cell r="M622">
            <v>2.2306497346523801E-3</v>
          </cell>
          <cell r="N622">
            <v>2.9897420558403199E-3</v>
          </cell>
          <cell r="O622">
            <v>4.8369190418031298E-3</v>
          </cell>
        </row>
        <row r="623">
          <cell r="A623" t="str">
            <v>D-T-ELC-Bus_c_S4</v>
          </cell>
          <cell r="B623" t="str">
            <v>VAR_fout</v>
          </cell>
          <cell r="C623" t="str">
            <v>T-ELC-Bus_c_BatSTGin_S4</v>
          </cell>
          <cell r="D623">
            <v>3.9903988530094613E-6</v>
          </cell>
          <cell r="E623">
            <v>1.2378194659848159E-4</v>
          </cell>
          <cell r="F623">
            <v>2.5785618658478402E-4</v>
          </cell>
          <cell r="G623">
            <v>8.3607895068659886E-4</v>
          </cell>
          <cell r="H623">
            <v>8.0567280448243445E-4</v>
          </cell>
          <cell r="I623">
            <v>1.2211435089067562E-3</v>
          </cell>
          <cell r="J623">
            <v>1.2371052114352118E-3</v>
          </cell>
          <cell r="K623">
            <v>1.9760360412344065E-3</v>
          </cell>
          <cell r="L623">
            <v>1.8952353268810885E-3</v>
          </cell>
          <cell r="M623">
            <v>2.0049472064018132E-3</v>
          </cell>
          <cell r="N623">
            <v>2.5571430762780308E-3</v>
          </cell>
          <cell r="O623">
            <v>3.5493250880837277E-3</v>
          </cell>
        </row>
        <row r="624">
          <cell r="A624" t="str">
            <v>D-T-ELC-Bus_c_S4</v>
          </cell>
          <cell r="B624" t="str">
            <v>VAR_fin</v>
          </cell>
          <cell r="C624" t="str">
            <v>TELC</v>
          </cell>
          <cell r="D624">
            <v>3.9903988530094613E-6</v>
          </cell>
          <cell r="E624">
            <v>1.2378194659848159E-4</v>
          </cell>
          <cell r="F624">
            <v>2.5785618658478402E-4</v>
          </cell>
          <cell r="G624">
            <v>8.3607895068659886E-4</v>
          </cell>
          <cell r="H624">
            <v>8.0567280448243445E-4</v>
          </cell>
          <cell r="I624">
            <v>1.2211435089067562E-3</v>
          </cell>
          <cell r="J624">
            <v>1.2371052114352118E-3</v>
          </cell>
          <cell r="K624">
            <v>1.9760360412344065E-3</v>
          </cell>
          <cell r="L624">
            <v>1.8952353268810885E-3</v>
          </cell>
          <cell r="M624">
            <v>2.0049472064018132E-3</v>
          </cell>
          <cell r="N624">
            <v>2.5571430762780308E-3</v>
          </cell>
          <cell r="O624">
            <v>3.5493250880837277E-3</v>
          </cell>
        </row>
        <row r="625">
          <cell r="A625" t="str">
            <v>D-T-ELC-Bus_c_S4</v>
          </cell>
          <cell r="B625" t="str">
            <v>VAR_ncap</v>
          </cell>
          <cell r="C625" t="str">
            <v>-</v>
          </cell>
          <cell r="D625">
            <v>1.45205224026412E-5</v>
          </cell>
          <cell r="E625">
            <v>1.2627954228795501E-5</v>
          </cell>
          <cell r="F625">
            <v>1.8763188617918701E-5</v>
          </cell>
          <cell r="G625">
            <v>1.4367918445119899E-4</v>
          </cell>
          <cell r="H625">
            <v>1.2323410809594E-4</v>
          </cell>
          <cell r="I625">
            <v>1.5953743917519801E-4</v>
          </cell>
          <cell r="J625">
            <v>1.7516775377003001E-4</v>
          </cell>
          <cell r="K625">
            <v>2.22318138705287E-4</v>
          </cell>
          <cell r="L625">
            <v>2.1720422027029699E-4</v>
          </cell>
          <cell r="M625">
            <v>2.9566126045515502E-4</v>
          </cell>
          <cell r="N625">
            <v>3.0818005122312402E-4</v>
          </cell>
          <cell r="O625">
            <v>4.5869823427149598E-4</v>
          </cell>
        </row>
        <row r="626">
          <cell r="A626" t="str">
            <v>D-T-ELC-Bus_c_S4</v>
          </cell>
          <cell r="B626" t="str">
            <v>VAR_cap</v>
          </cell>
          <cell r="C626" t="str">
            <v>-</v>
          </cell>
          <cell r="D626">
            <v>1.45205224026412E-5</v>
          </cell>
          <cell r="E626">
            <v>2.7148476631436801E-5</v>
          </cell>
          <cell r="F626">
            <v>4.5911665249355502E-5</v>
          </cell>
          <cell r="G626">
            <v>1.6347263421542799E-4</v>
          </cell>
          <cell r="H626">
            <v>1.60495079777694E-4</v>
          </cell>
          <cell r="I626">
            <v>2.5932664523657298E-4</v>
          </cell>
          <cell r="J626">
            <v>2.5788967026475702E-4</v>
          </cell>
          <cell r="K626">
            <v>3.4053234560194197E-4</v>
          </cell>
          <cell r="L626">
            <v>3.7987368114493801E-4</v>
          </cell>
          <cell r="M626">
            <v>3.5198981167544803E-4</v>
          </cell>
          <cell r="N626">
            <v>5.1011264440956397E-4</v>
          </cell>
          <cell r="O626">
            <v>6.6667749730721002E-4</v>
          </cell>
        </row>
        <row r="627">
          <cell r="A627" t="str">
            <v>D-TH2O</v>
          </cell>
          <cell r="B627" t="str">
            <v>VAR_fout</v>
          </cell>
          <cell r="C627" t="str">
            <v>TH2Ointl</v>
          </cell>
          <cell r="K627">
            <v>4.4585091317620001E-6</v>
          </cell>
          <cell r="L627">
            <v>5.0910570628945902E-6</v>
          </cell>
          <cell r="M627">
            <v>2.1542853804968799E-7</v>
          </cell>
          <cell r="N627">
            <v>3.41547290682524E-6</v>
          </cell>
          <cell r="O627">
            <v>5.0807470470911598E-6</v>
          </cell>
        </row>
        <row r="628">
          <cell r="A628" t="str">
            <v>D-TH2O</v>
          </cell>
          <cell r="B628" t="str">
            <v>VAR_fout</v>
          </cell>
          <cell r="C628" t="str">
            <v>TH2O</v>
          </cell>
          <cell r="D628">
            <v>3.737453433898081E-3</v>
          </cell>
          <cell r="E628">
            <v>4.01356642067641E-3</v>
          </cell>
          <cell r="F628">
            <v>3.9279118078650544E-3</v>
          </cell>
          <cell r="G628">
            <v>5.4126278501368354E-4</v>
          </cell>
          <cell r="H628">
            <v>9.5904378064709441E-4</v>
          </cell>
          <cell r="I628">
            <v>2.4689704844467878E-3</v>
          </cell>
          <cell r="J628">
            <v>2.9721343062371628E-3</v>
          </cell>
          <cell r="K628">
            <v>4.6087327626322368E-3</v>
          </cell>
          <cell r="L628">
            <v>5.2537848751207797E-3</v>
          </cell>
          <cell r="M628">
            <v>6.784171724729662E-3</v>
          </cell>
          <cell r="N628">
            <v>6.8284232662287649E-3</v>
          </cell>
          <cell r="O628">
            <v>1.1097547201367129E-2</v>
          </cell>
        </row>
        <row r="629">
          <cell r="A629" t="str">
            <v>D-TH2O</v>
          </cell>
          <cell r="B629" t="str">
            <v>VAR_fin</v>
          </cell>
          <cell r="C629" t="str">
            <v>H2</v>
          </cell>
          <cell r="D629">
            <v>3.737453433898081E-3</v>
          </cell>
          <cell r="E629">
            <v>4.01356642067641E-3</v>
          </cell>
          <cell r="F629">
            <v>3.9279118078650544E-3</v>
          </cell>
          <cell r="G629">
            <v>5.4126278501368354E-4</v>
          </cell>
          <cell r="H629">
            <v>9.5904378064709441E-4</v>
          </cell>
          <cell r="I629">
            <v>2.4689704844467878E-3</v>
          </cell>
          <cell r="J629">
            <v>2.9721343062371628E-3</v>
          </cell>
          <cell r="K629">
            <v>4.6131912717640019E-3</v>
          </cell>
          <cell r="L629">
            <v>5.2588844720986051E-3</v>
          </cell>
          <cell r="M629">
            <v>6.7870080302937256E-3</v>
          </cell>
          <cell r="N629">
            <v>6.8318468093256906E-3</v>
          </cell>
          <cell r="O629">
            <v>1.1102627948414221E-2</v>
          </cell>
        </row>
        <row r="630">
          <cell r="A630" t="str">
            <v>D-TH2O</v>
          </cell>
          <cell r="B630" t="str">
            <v>VAR_ncap</v>
          </cell>
          <cell r="C630" t="str">
            <v>-</v>
          </cell>
          <cell r="D630">
            <v>7.7977451868499296E-4</v>
          </cell>
          <cell r="E630">
            <v>3.15225078389512E-6</v>
          </cell>
          <cell r="F630">
            <v>4.6139028527901398E-7</v>
          </cell>
          <cell r="G630">
            <v>2.8532837502403002E-7</v>
          </cell>
          <cell r="H630">
            <v>3.4378299929576498E-6</v>
          </cell>
          <cell r="I630">
            <v>8.4281703234465995E-5</v>
          </cell>
          <cell r="J630">
            <v>1.3916460542903099E-4</v>
          </cell>
          <cell r="K630">
            <v>5.1977596572664502E-4</v>
          </cell>
          <cell r="L630">
            <v>3.85785826670972E-4</v>
          </cell>
          <cell r="M630">
            <v>1.0743850072076999E-3</v>
          </cell>
          <cell r="N630">
            <v>3.1442258091287099E-4</v>
          </cell>
          <cell r="O630">
            <v>1.05756581558306E-3</v>
          </cell>
        </row>
        <row r="631">
          <cell r="A631" t="str">
            <v>D-TH2O</v>
          </cell>
          <cell r="B631" t="str">
            <v>VAR_cap</v>
          </cell>
          <cell r="C631" t="str">
            <v>-</v>
          </cell>
          <cell r="D631">
            <v>7.7977451868499296E-4</v>
          </cell>
          <cell r="E631">
            <v>7.82926769468888E-4</v>
          </cell>
          <cell r="F631">
            <v>7.8338815975416702E-4</v>
          </cell>
          <cell r="G631">
            <v>7.8367348812919096E-4</v>
          </cell>
          <cell r="H631">
            <v>7.8711131812214902E-4</v>
          </cell>
          <cell r="I631">
            <v>8.7139302135661497E-4</v>
          </cell>
          <cell r="J631">
            <v>1.0105576267856499E-3</v>
          </cell>
          <cell r="K631">
            <v>1.5303335925122899E-3</v>
          </cell>
          <cell r="L631">
            <v>1.9161194191832599E-3</v>
          </cell>
          <cell r="M631">
            <v>2.4114151400370801E-3</v>
          </cell>
          <cell r="N631">
            <v>2.5215301168832402E-3</v>
          </cell>
          <cell r="O631">
            <v>3.5788193347576999E-3</v>
          </cell>
        </row>
        <row r="632">
          <cell r="A632" t="str">
            <v>TFHGV-HYBDSL</v>
          </cell>
          <cell r="B632" t="str">
            <v>VAR_fout</v>
          </cell>
          <cell r="C632" t="str">
            <v>CO2_T</v>
          </cell>
          <cell r="E632">
            <v>226.53913292084701</v>
          </cell>
          <cell r="F632">
            <v>308.48850566746182</v>
          </cell>
          <cell r="G632">
            <v>821.67510314501419</v>
          </cell>
          <cell r="H632">
            <v>1083.7266213137759</v>
          </cell>
          <cell r="I632">
            <v>1128.739927585824</v>
          </cell>
          <cell r="J632">
            <v>1174.5125614992089</v>
          </cell>
          <cell r="K632">
            <v>1219.7909233151272</v>
          </cell>
          <cell r="L632">
            <v>1258.8063596517441</v>
          </cell>
          <cell r="M632">
            <v>1302.197534475858</v>
          </cell>
          <cell r="N632">
            <v>1346.4171445311858</v>
          </cell>
          <cell r="O632">
            <v>1389.47853833353</v>
          </cell>
        </row>
        <row r="633">
          <cell r="A633" t="str">
            <v>TFHGV-HYBDSL</v>
          </cell>
          <cell r="B633" t="str">
            <v>VAR_fout</v>
          </cell>
          <cell r="C633" t="str">
            <v>TFHGV</v>
          </cell>
          <cell r="E633">
            <v>0.50520653390586501</v>
          </cell>
          <cell r="F633">
            <v>0.68796241377207357</v>
          </cell>
          <cell r="G633">
            <v>1.8324235001008793</v>
          </cell>
          <cell r="H633">
            <v>2.4168264572935647</v>
          </cell>
          <cell r="I633">
            <v>2.5172109522288828</v>
          </cell>
          <cell r="J633">
            <v>2.6192888291456429</v>
          </cell>
          <cell r="K633">
            <v>2.7202644263372648</v>
          </cell>
          <cell r="L633">
            <v>2.8072730288083241</v>
          </cell>
          <cell r="M633">
            <v>2.9040399968475827</v>
          </cell>
          <cell r="N633">
            <v>3.0026544641967079</v>
          </cell>
          <cell r="O633">
            <v>3.0986859852303787</v>
          </cell>
        </row>
        <row r="634">
          <cell r="A634" t="str">
            <v>TFHGV-HYBDSL</v>
          </cell>
          <cell r="B634" t="str">
            <v>VAR_fin</v>
          </cell>
          <cell r="C634" t="str">
            <v>TDSL</v>
          </cell>
          <cell r="E634">
            <v>3.0905748011029628</v>
          </cell>
          <cell r="F634">
            <v>4.2085744292968954</v>
          </cell>
          <cell r="G634">
            <v>11.209755840996102</v>
          </cell>
          <cell r="H634">
            <v>14.784810659123822</v>
          </cell>
          <cell r="I634">
            <v>15.398907606900739</v>
          </cell>
          <cell r="J634">
            <v>16.023363731230685</v>
          </cell>
          <cell r="K634">
            <v>16.641076716441003</v>
          </cell>
          <cell r="L634">
            <v>17.173347334948765</v>
          </cell>
          <cell r="M634">
            <v>17.765314249329556</v>
          </cell>
          <cell r="N634">
            <v>18.368583145036656</v>
          </cell>
          <cell r="O634">
            <v>18.956051000457435</v>
          </cell>
        </row>
        <row r="635">
          <cell r="A635" t="str">
            <v>TFHGV-HYBDSL</v>
          </cell>
          <cell r="B635" t="str">
            <v>VAR_ncap</v>
          </cell>
          <cell r="C635" t="str">
            <v>-</v>
          </cell>
          <cell r="E635">
            <v>9.5042158512165607E-3</v>
          </cell>
          <cell r="F635">
            <v>3.4397753394308601E-3</v>
          </cell>
          <cell r="G635">
            <v>2.9071781533481299E-2</v>
          </cell>
          <cell r="H635">
            <v>3.9793478347952202E-2</v>
          </cell>
          <cell r="I635">
            <v>1.7071700034924701E-2</v>
          </cell>
          <cell r="J635">
            <v>4.24457812526777E-2</v>
          </cell>
          <cell r="K635">
            <v>2.4632087323476801E-2</v>
          </cell>
          <cell r="L635">
            <v>3.7125292321340403E-2</v>
          </cell>
          <cell r="M635">
            <v>4.7422382563218499E-2</v>
          </cell>
          <cell r="N635">
            <v>2.6595027421426901E-2</v>
          </cell>
          <cell r="O635">
            <v>4.2899755082022102E-2</v>
          </cell>
        </row>
        <row r="636">
          <cell r="A636" t="str">
            <v>TFHGV-HYBDSL</v>
          </cell>
          <cell r="B636" t="str">
            <v>VAR_cap</v>
          </cell>
          <cell r="C636" t="str">
            <v>-</v>
          </cell>
          <cell r="E636">
            <v>9.5042158512165607E-3</v>
          </cell>
          <cell r="F636">
            <v>1.2943991190647401E-2</v>
          </cell>
          <cell r="G636">
            <v>3.4473752423779667E-2</v>
          </cell>
          <cell r="H636">
            <v>4.7332791022548094E-2</v>
          </cell>
          <cell r="I636">
            <v>4.9294594103109199E-2</v>
          </cell>
          <cell r="J636">
            <v>5.12976454421313E-2</v>
          </cell>
          <cell r="K636">
            <v>5.3277159853940111E-2</v>
          </cell>
          <cell r="L636">
            <v>5.5148510707667103E-2</v>
          </cell>
          <cell r="M636">
            <v>5.7050245305970859E-2</v>
          </cell>
          <cell r="N636">
            <v>5.8983853889890712E-2</v>
          </cell>
          <cell r="O636">
            <v>6.0847739254375859E-2</v>
          </cell>
        </row>
        <row r="637">
          <cell r="A637" t="str">
            <v>D-TKER</v>
          </cell>
          <cell r="B637" t="str">
            <v>VAR_fout</v>
          </cell>
          <cell r="C637" t="str">
            <v>CO2</v>
          </cell>
          <cell r="D637">
            <v>80.573148134093998</v>
          </cell>
          <cell r="E637">
            <v>102.296921261158</v>
          </cell>
          <cell r="F637">
            <v>134.26734150509401</v>
          </cell>
          <cell r="G637">
            <v>120.436201517303</v>
          </cell>
          <cell r="H637">
            <v>84.536906748983199</v>
          </cell>
          <cell r="I637">
            <v>71.120831773102196</v>
          </cell>
          <cell r="J637">
            <v>48.374064323942299</v>
          </cell>
          <cell r="K637">
            <v>28.009320751468898</v>
          </cell>
          <cell r="L637">
            <v>14.215682244168899</v>
          </cell>
          <cell r="M637">
            <v>1.8972825830468599E-2</v>
          </cell>
          <cell r="N637">
            <v>1.05410213335391E-2</v>
          </cell>
          <cell r="O637">
            <v>1.8888726534847501E-2</v>
          </cell>
        </row>
        <row r="638">
          <cell r="A638" t="str">
            <v>D-TKER</v>
          </cell>
          <cell r="B638" t="str">
            <v>VAR_fout</v>
          </cell>
          <cell r="C638" t="str">
            <v>TKER</v>
          </cell>
          <cell r="D638">
            <v>1.09050874602617</v>
          </cell>
          <cell r="E638">
            <v>1.3845268542962501</v>
          </cell>
          <cell r="F638">
            <v>1.8172271235239399</v>
          </cell>
          <cell r="G638">
            <v>1.63003102316682</v>
          </cell>
          <cell r="H638">
            <v>1.1441558174981601</v>
          </cell>
          <cell r="I638">
            <v>0.96257737061667303</v>
          </cell>
          <cell r="J638">
            <v>0.65471365396196601</v>
          </cell>
          <cell r="K638">
            <v>0.37908918736668501</v>
          </cell>
          <cell r="L638">
            <v>0.19240064682833799</v>
          </cell>
          <cell r="M638">
            <v>2.5678570322862202E-4</v>
          </cell>
          <cell r="N638">
            <v>1.4266633763821901E-4</v>
          </cell>
          <cell r="O638">
            <v>2.5564747021261999E-4</v>
          </cell>
        </row>
        <row r="639">
          <cell r="A639" t="str">
            <v>D-TKER</v>
          </cell>
          <cell r="B639" t="str">
            <v>VAR_fin</v>
          </cell>
          <cell r="C639" t="str">
            <v>KER</v>
          </cell>
          <cell r="D639">
            <v>1.10677401283096</v>
          </cell>
          <cell r="E639">
            <v>1.4051774898510661</v>
          </cell>
          <cell r="F639">
            <v>1.8443316140809691</v>
          </cell>
          <cell r="G639">
            <v>1.6543434274354798</v>
          </cell>
          <cell r="H639">
            <v>1.1612212465519638</v>
          </cell>
          <cell r="I639">
            <v>0.97693450237777746</v>
          </cell>
          <cell r="J639">
            <v>0.66447890554865496</v>
          </cell>
          <cell r="K639">
            <v>0.38474341691578107</v>
          </cell>
          <cell r="L639">
            <v>0.19527036049682645</v>
          </cell>
          <cell r="M639">
            <v>2.6061573942951383E-4</v>
          </cell>
          <cell r="N639">
            <v>1.4479424908707636E-4</v>
          </cell>
          <cell r="O639">
            <v>2.5946052932482902E-4</v>
          </cell>
        </row>
        <row r="640">
          <cell r="A640" t="str">
            <v>T_B_u-BEVELC-S1</v>
          </cell>
          <cell r="B640" t="str">
            <v>VAR_fout</v>
          </cell>
          <cell r="C640" t="str">
            <v>TPBSu</v>
          </cell>
          <cell r="D640">
            <v>1.794726345495504E-7</v>
          </cell>
          <cell r="E640">
            <v>4.8580012140842985E-4</v>
          </cell>
          <cell r="F640">
            <v>1.3007436842224277E-3</v>
          </cell>
          <cell r="G640">
            <v>0.11018978325652889</v>
          </cell>
          <cell r="H640">
            <v>0.11480612439625454</v>
          </cell>
          <cell r="I640">
            <v>0.11953523035571638</v>
          </cell>
          <cell r="J640">
            <v>0.12326792227263565</v>
          </cell>
          <cell r="K640">
            <v>0.12604870357331402</v>
          </cell>
          <cell r="L640">
            <v>0.12759856082274082</v>
          </cell>
          <cell r="M640">
            <v>0.11147271279217442</v>
          </cell>
          <cell r="N640">
            <v>7.0572026755369582E-2</v>
          </cell>
          <cell r="O640">
            <v>6.0800825381863537E-2</v>
          </cell>
        </row>
        <row r="641">
          <cell r="A641" t="str">
            <v>T_B_u-BEVELC-S1</v>
          </cell>
          <cell r="B641" t="str">
            <v>VAR_fin</v>
          </cell>
          <cell r="C641" t="str">
            <v>T-ELC-Bus_u_BatSTGout_S1</v>
          </cell>
          <cell r="D641">
            <v>4.7392619271730833E-7</v>
          </cell>
          <cell r="E641">
            <v>1.2379623587919222E-3</v>
          </cell>
          <cell r="F641">
            <v>3.2101315969557953E-3</v>
          </cell>
          <cell r="G641">
            <v>0.24639095981214157</v>
          </cell>
          <cell r="H641">
            <v>0.24381261714133287</v>
          </cell>
          <cell r="I641">
            <v>0.25287281752997082</v>
          </cell>
          <cell r="J641">
            <v>0.24801074133111714</v>
          </cell>
          <cell r="K641">
            <v>0.23733309980105632</v>
          </cell>
          <cell r="L641">
            <v>0.23726415544129295</v>
          </cell>
          <cell r="M641">
            <v>0.20553377078873261</v>
          </cell>
          <cell r="N641">
            <v>0.13012094536783095</v>
          </cell>
          <cell r="O641">
            <v>0.11210477070832513</v>
          </cell>
        </row>
        <row r="642">
          <cell r="A642" t="str">
            <v>T_B_u-BEVELC-S1</v>
          </cell>
          <cell r="B642" t="str">
            <v>VAR_ncap</v>
          </cell>
          <cell r="C642" t="str">
            <v>-</v>
          </cell>
          <cell r="E642">
            <v>9.5193454153741308E-6</v>
          </cell>
          <cell r="F642">
            <v>1.6062209186439499E-5</v>
          </cell>
          <cell r="G642">
            <v>2.5523226378692501E-3</v>
          </cell>
          <cell r="H642">
            <v>2.6072410643675202E-3</v>
          </cell>
          <cell r="I642">
            <v>1.7105775705032901E-4</v>
          </cell>
          <cell r="J642">
            <v>1.3229662454892601E-3</v>
          </cell>
          <cell r="K642">
            <v>1.50236947061912E-3</v>
          </cell>
          <cell r="L642">
            <v>8.6320064634163305E-4</v>
          </cell>
          <cell r="M642">
            <v>1.0652513578328299E-3</v>
          </cell>
          <cell r="N642">
            <v>5.9790398386758896E-4</v>
          </cell>
          <cell r="O642">
            <v>2.06876160975937E-4</v>
          </cell>
        </row>
        <row r="643">
          <cell r="A643" t="str">
            <v>T_B_u-BEVELC-S1</v>
          </cell>
          <cell r="B643" t="str">
            <v>VAR_cap</v>
          </cell>
          <cell r="C643" t="str">
            <v>-</v>
          </cell>
          <cell r="D643">
            <v>3.02390998593531E-8</v>
          </cell>
          <cell r="E643">
            <v>9.5608362733206847E-6</v>
          </cell>
          <cell r="F643">
            <v>2.5570333593499728E-5</v>
          </cell>
          <cell r="G643">
            <v>2.5603191682841207E-3</v>
          </cell>
          <cell r="H643">
            <v>2.6255450455818902E-3</v>
          </cell>
          <cell r="I643">
            <v>2.6942444813594681E-3</v>
          </cell>
          <cell r="J643">
            <v>2.8006237222461287E-3</v>
          </cell>
          <cell r="K643">
            <v>2.8835472560230454E-3</v>
          </cell>
          <cell r="L643">
            <v>2.960215401206247E-3</v>
          </cell>
          <cell r="M643">
            <v>2.6972510782763879E-3</v>
          </cell>
          <cell r="N643">
            <v>1.8156944627883108E-3</v>
          </cell>
          <cell r="O643">
            <v>1.5207240233808183E-3</v>
          </cell>
        </row>
        <row r="644">
          <cell r="A644" t="str">
            <v>TPSHPH2OEXT</v>
          </cell>
          <cell r="B644" t="str">
            <v>VAR_fout</v>
          </cell>
          <cell r="C644" t="str">
            <v>TPSHP</v>
          </cell>
          <cell r="H644">
            <v>1.17212261288334E-4</v>
          </cell>
          <cell r="I644">
            <v>1.29558236649308E-4</v>
          </cell>
          <cell r="J644">
            <v>1.61814524592996E-4</v>
          </cell>
          <cell r="K644">
            <v>2.2940060417092899E-4</v>
          </cell>
          <cell r="L644">
            <v>2.4920170543815998E-4</v>
          </cell>
          <cell r="M644">
            <v>3.1682333505985501E-4</v>
          </cell>
          <cell r="N644">
            <v>3.5921858296520098E-4</v>
          </cell>
          <cell r="O644">
            <v>3.9262882654963002E-4</v>
          </cell>
        </row>
        <row r="645">
          <cell r="A645" t="str">
            <v>TPSHPH2OEXT</v>
          </cell>
          <cell r="B645" t="str">
            <v>VAR_fin</v>
          </cell>
          <cell r="C645" t="str">
            <v>TH2O</v>
          </cell>
          <cell r="H645">
            <v>6.5354715385010628E-5</v>
          </cell>
          <cell r="I645">
            <v>7.2238531949917121E-5</v>
          </cell>
          <cell r="J645">
            <v>9.0223856136700955E-5</v>
          </cell>
          <cell r="K645">
            <v>1.2790821565894167E-4</v>
          </cell>
          <cell r="L645">
            <v>1.3894882969885212E-4</v>
          </cell>
          <cell r="M645">
            <v>1.766530110636757E-4</v>
          </cell>
          <cell r="N645">
            <v>2.002915735321116E-4</v>
          </cell>
          <cell r="O645">
            <v>2.1892031540949019E-4</v>
          </cell>
        </row>
        <row r="646">
          <cell r="A646" t="str">
            <v>TPSHPH2OEXT</v>
          </cell>
          <cell r="B646" t="str">
            <v>VAR_ncap</v>
          </cell>
          <cell r="C646" t="str">
            <v>-</v>
          </cell>
          <cell r="H646">
            <v>1.13984902748345E-4</v>
          </cell>
          <cell r="I646">
            <v>1.8254813900369401E-5</v>
          </cell>
          <cell r="J646">
            <v>3.6880669409082899E-5</v>
          </cell>
          <cell r="K646">
            <v>9.3968308783912399E-5</v>
          </cell>
          <cell r="L646">
            <v>1.0568970967176901E-4</v>
          </cell>
          <cell r="M646">
            <v>1.2664799620527501E-4</v>
          </cell>
          <cell r="N646">
            <v>8.6194706798364595E-5</v>
          </cell>
          <cell r="O646">
            <v>1.21070654937866E-4</v>
          </cell>
        </row>
        <row r="647">
          <cell r="A647" t="str">
            <v>TPSHPH2OEXT</v>
          </cell>
          <cell r="B647" t="str">
            <v>VAR_cap</v>
          </cell>
          <cell r="C647" t="str">
            <v>-</v>
          </cell>
          <cell r="H647">
            <v>1.13984902748345E-4</v>
          </cell>
          <cell r="I647">
            <v>1.2931560941413923E-4</v>
          </cell>
          <cell r="J647">
            <v>1.576348994833786E-4</v>
          </cell>
          <cell r="K647">
            <v>2.2770570896399702E-4</v>
          </cell>
          <cell r="L647">
            <v>2.486429344973695E-4</v>
          </cell>
          <cell r="M647">
            <v>3.1717590840030674E-4</v>
          </cell>
          <cell r="N647">
            <v>3.5996308764217242E-4</v>
          </cell>
          <cell r="O647">
            <v>3.9465305877807601E-4</v>
          </cell>
        </row>
        <row r="648">
          <cell r="A648" t="str">
            <v>T_B_u-BEVELC-S2</v>
          </cell>
          <cell r="B648" t="str">
            <v>VAR_fout</v>
          </cell>
          <cell r="C648" t="str">
            <v>TPBSu</v>
          </cell>
          <cell r="D648">
            <v>4.0400806584174766E-4</v>
          </cell>
          <cell r="E648">
            <v>6.7378188550183552E-4</v>
          </cell>
          <cell r="F648">
            <v>1.2625837736585878E-3</v>
          </cell>
          <cell r="G648">
            <v>3.966728295558615E-2</v>
          </cell>
          <cell r="H648">
            <v>4.1314683953059171E-2</v>
          </cell>
          <cell r="I648">
            <v>4.2998665427244134E-2</v>
          </cell>
          <cell r="J648">
            <v>4.4292402903831123E-2</v>
          </cell>
          <cell r="K648">
            <v>4.5434943351897294E-2</v>
          </cell>
          <cell r="L648">
            <v>4.627917318893638E-2</v>
          </cell>
          <cell r="M648">
            <v>4.6842251958566082E-2</v>
          </cell>
          <cell r="N648">
            <v>4.7659236577387569E-2</v>
          </cell>
          <cell r="O648">
            <v>4.7740014015196279E-2</v>
          </cell>
        </row>
        <row r="649">
          <cell r="A649" t="str">
            <v>T_B_u-BEVELC-S2</v>
          </cell>
          <cell r="B649" t="str">
            <v>VAR_fin</v>
          </cell>
          <cell r="C649" t="str">
            <v>T-ELC-Bus_u_BatSTGout_S2</v>
          </cell>
          <cell r="D649">
            <v>1.4681555012851285E-3</v>
          </cell>
          <cell r="E649">
            <v>2.4224016083500724E-3</v>
          </cell>
          <cell r="F649">
            <v>4.3931202551218936E-3</v>
          </cell>
          <cell r="G649">
            <v>0.12263542578445739</v>
          </cell>
          <cell r="H649">
            <v>0.12175599510292162</v>
          </cell>
          <cell r="I649">
            <v>0.12514413166853564</v>
          </cell>
          <cell r="J649">
            <v>0.12380859348826835</v>
          </cell>
          <cell r="K649">
            <v>0.11849107486935594</v>
          </cell>
          <cell r="L649">
            <v>0.11892923754324726</v>
          </cell>
          <cell r="M649">
            <v>0.11936884374130551</v>
          </cell>
          <cell r="N649">
            <v>0.12145077843115364</v>
          </cell>
          <cell r="O649">
            <v>0.12165662484007811</v>
          </cell>
        </row>
        <row r="650">
          <cell r="A650" t="str">
            <v>T_B_u-BEVELC-S2</v>
          </cell>
          <cell r="B650" t="str">
            <v>VAR_ncap</v>
          </cell>
          <cell r="C650" t="str">
            <v>-</v>
          </cell>
          <cell r="E650">
            <v>2.7713511380068401E-6</v>
          </cell>
          <cell r="F650">
            <v>1.0821263949425E-5</v>
          </cell>
          <cell r="G650">
            <v>7.3020561787530901E-4</v>
          </cell>
          <cell r="H650">
            <v>6.9338798373814201E-4</v>
          </cell>
          <cell r="I650">
            <v>1.14961235569919E-4</v>
          </cell>
          <cell r="J650">
            <v>3.6248680686329902E-4</v>
          </cell>
          <cell r="K650">
            <v>4.5776129781229598E-4</v>
          </cell>
          <cell r="L650">
            <v>2.5366349296248599E-4</v>
          </cell>
          <cell r="M650">
            <v>3.9857600247740699E-4</v>
          </cell>
          <cell r="N650">
            <v>4.5742806436000697E-4</v>
          </cell>
          <cell r="O650">
            <v>1.7945420756479801E-4</v>
          </cell>
        </row>
        <row r="651">
          <cell r="A651" t="str">
            <v>T_B_u-BEVELC-S2</v>
          </cell>
          <cell r="B651" t="str">
            <v>VAR_cap</v>
          </cell>
          <cell r="C651" t="str">
            <v>-</v>
          </cell>
          <cell r="D651">
            <v>7.8720073648776678E-6</v>
          </cell>
          <cell r="E651">
            <v>1.3458518099345768E-5</v>
          </cell>
          <cell r="F651">
            <v>2.4338562828419826E-5</v>
          </cell>
          <cell r="G651">
            <v>7.4870616782951138E-4</v>
          </cell>
          <cell r="H651">
            <v>7.8053377669199699E-4</v>
          </cell>
          <cell r="I651">
            <v>8.12086515948765E-4</v>
          </cell>
          <cell r="J651">
            <v>8.3683240648229555E-4</v>
          </cell>
          <cell r="K651">
            <v>8.5945661943282034E-4</v>
          </cell>
          <cell r="L651">
            <v>8.743627498252473E-4</v>
          </cell>
          <cell r="M651">
            <v>8.8654254873279199E-4</v>
          </cell>
          <cell r="N651">
            <v>9.0086636273334624E-4</v>
          </cell>
          <cell r="O651">
            <v>9.0544125568258382E-4</v>
          </cell>
        </row>
        <row r="652">
          <cell r="A652" t="str">
            <v>TFHGV-ICEDSL</v>
          </cell>
          <cell r="B652" t="str">
            <v>VAR_fout</v>
          </cell>
          <cell r="C652" t="str">
            <v>CO2_T</v>
          </cell>
          <cell r="D652">
            <v>382.59527435288817</v>
          </cell>
          <cell r="E652">
            <v>448.53156326970873</v>
          </cell>
          <cell r="F652">
            <v>351.35220595103146</v>
          </cell>
          <cell r="G652">
            <v>32.812840132228409</v>
          </cell>
          <cell r="H652">
            <v>0.52553715975320492</v>
          </cell>
          <cell r="I652">
            <v>0.750701378207831</v>
          </cell>
          <cell r="J652">
            <v>0.64119275403002907</v>
          </cell>
          <cell r="K652">
            <v>0.76759721461576191</v>
          </cell>
          <cell r="L652">
            <v>0.81373432664886503</v>
          </cell>
          <cell r="M652">
            <v>0.72087930811038303</v>
          </cell>
          <cell r="N652">
            <v>1.0116405262242141</v>
          </cell>
          <cell r="O652">
            <v>1.3480315855529841</v>
          </cell>
        </row>
        <row r="653">
          <cell r="A653" t="str">
            <v>TFHGV-ICEDSL</v>
          </cell>
          <cell r="B653" t="str">
            <v>VAR_fout</v>
          </cell>
          <cell r="C653" t="str">
            <v>TFHGV</v>
          </cell>
          <cell r="D653">
            <v>0.61958259035440855</v>
          </cell>
          <cell r="E653">
            <v>0.7263611614032478</v>
          </cell>
          <cell r="F653">
            <v>0.56898692817906071</v>
          </cell>
          <cell r="G653">
            <v>5.3137782531154386E-2</v>
          </cell>
          <cell r="H653">
            <v>8.5106559488515191E-4</v>
          </cell>
          <cell r="I653">
            <v>1.2157011224964188E-3</v>
          </cell>
          <cell r="J653">
            <v>1.0383606230639859E-3</v>
          </cell>
          <cell r="K653">
            <v>1.2430625845676292E-3</v>
          </cell>
          <cell r="L653">
            <v>1.3177779647648615E-3</v>
          </cell>
          <cell r="M653">
            <v>1.1674066539566312E-3</v>
          </cell>
          <cell r="N653">
            <v>1.638271300673117E-3</v>
          </cell>
          <cell r="O653">
            <v>2.1830298428780681E-3</v>
          </cell>
        </row>
        <row r="654">
          <cell r="A654" t="str">
            <v>TFHGV-ICEDSL</v>
          </cell>
          <cell r="B654" t="str">
            <v>VAR_fin</v>
          </cell>
          <cell r="C654" t="str">
            <v>TDSL</v>
          </cell>
          <cell r="D654">
            <v>5.2195808233681973</v>
          </cell>
          <cell r="E654">
            <v>6.1191209177313626</v>
          </cell>
          <cell r="F654">
            <v>4.7933452380768262</v>
          </cell>
          <cell r="G654">
            <v>0.44765129784759078</v>
          </cell>
          <cell r="H654">
            <v>7.1696747578882001E-3</v>
          </cell>
          <cell r="I654">
            <v>1.0241492199288283E-2</v>
          </cell>
          <cell r="J654">
            <v>8.747513697544727E-3</v>
          </cell>
          <cell r="K654">
            <v>1.0471994742370571E-2</v>
          </cell>
          <cell r="L654">
            <v>1.1101423283067723E-2</v>
          </cell>
          <cell r="M654">
            <v>9.8346426754486061E-3</v>
          </cell>
          <cell r="N654">
            <v>1.3801371435528164E-2</v>
          </cell>
          <cell r="O654">
            <v>1.8390608261295828E-2</v>
          </cell>
        </row>
        <row r="655">
          <cell r="A655" t="str">
            <v>TFHGV-ICEDSL</v>
          </cell>
          <cell r="B655" t="str">
            <v>VAR_ncap</v>
          </cell>
          <cell r="C655" t="str">
            <v>-</v>
          </cell>
          <cell r="E655">
            <v>3.0725957348068599E-6</v>
          </cell>
          <cell r="F655">
            <v>1.18676766379013E-5</v>
          </cell>
          <cell r="G655">
            <v>1.31206418550771E-5</v>
          </cell>
          <cell r="H655">
            <v>1.6467449406357099E-5</v>
          </cell>
          <cell r="I655">
            <v>1.53616395539703E-5</v>
          </cell>
          <cell r="J655">
            <v>1.6466617777757201E-5</v>
          </cell>
          <cell r="K655">
            <v>1.7093541023494299E-5</v>
          </cell>
          <cell r="L655">
            <v>1.87352725377593E-5</v>
          </cell>
          <cell r="M655">
            <v>2.1944166147590002E-5</v>
          </cell>
          <cell r="N655">
            <v>2.3463748285928699E-5</v>
          </cell>
          <cell r="O655">
            <v>3.40399952498237E-5</v>
          </cell>
        </row>
        <row r="656">
          <cell r="A656" t="str">
            <v>TFHGV-ICEDSL</v>
          </cell>
          <cell r="B656" t="str">
            <v>VAR_cap</v>
          </cell>
          <cell r="C656" t="str">
            <v>-</v>
          </cell>
          <cell r="D656">
            <v>1.1663774014648886E-2</v>
          </cell>
          <cell r="E656">
            <v>1.3665806893292751E-2</v>
          </cell>
          <cell r="F656">
            <v>1.0712722751935487E-2</v>
          </cell>
          <cell r="G656">
            <v>1.0026137833266827E-3</v>
          </cell>
          <cell r="H656">
            <v>1.986720095772397E-5</v>
          </cell>
          <cell r="I656">
            <v>2.86962084286598E-5</v>
          </cell>
          <cell r="J656">
            <v>2.4431796803917599E-5</v>
          </cell>
          <cell r="K656">
            <v>2.8206249378615001E-5</v>
          </cell>
          <cell r="L656">
            <v>3.1242561051974699E-5</v>
          </cell>
          <cell r="M656">
            <v>2.6797977110275792E-5</v>
          </cell>
          <cell r="N656">
            <v>3.8439709054480531E-5</v>
          </cell>
          <cell r="O656">
            <v>4.9864713902086937E-5</v>
          </cell>
        </row>
        <row r="657">
          <cell r="A657" t="str">
            <v>D-T-ELC-Bus_u_S1</v>
          </cell>
          <cell r="B657" t="str">
            <v>VAR_fout</v>
          </cell>
          <cell r="C657" t="str">
            <v>T-ELC-Bus_u_BatSTGin_S1</v>
          </cell>
          <cell r="D657">
            <v>7.59911755790972E-6</v>
          </cell>
          <cell r="E657">
            <v>1.2507899347408129E-3</v>
          </cell>
          <cell r="F657">
            <v>3.2232579748059324E-3</v>
          </cell>
          <cell r="G657">
            <v>0.2467378563294218</v>
          </cell>
          <cell r="H657">
            <v>0.24447503195623152</v>
          </cell>
          <cell r="I657">
            <v>0.25342690491021602</v>
          </cell>
          <cell r="J657">
            <v>0.24878989963987955</v>
          </cell>
          <cell r="K657">
            <v>0.23898316393687585</v>
          </cell>
          <cell r="L657">
            <v>0.23850537699736407</v>
          </cell>
          <cell r="M657">
            <v>0.20782525353758957</v>
          </cell>
          <cell r="N657">
            <v>0.13198068054198028</v>
          </cell>
          <cell r="O657">
            <v>0.1167130439662289</v>
          </cell>
        </row>
        <row r="658">
          <cell r="A658" t="str">
            <v>D-T-ELC-Bus_u_S1</v>
          </cell>
          <cell r="B658" t="str">
            <v>VAR_fin</v>
          </cell>
          <cell r="C658" t="str">
            <v>TELC</v>
          </cell>
          <cell r="D658">
            <v>7.59911755790972E-6</v>
          </cell>
          <cell r="E658">
            <v>1.2507899347408129E-3</v>
          </cell>
          <cell r="F658">
            <v>3.2232579748059324E-3</v>
          </cell>
          <cell r="G658">
            <v>0.2467378563294218</v>
          </cell>
          <cell r="H658">
            <v>0.24447503195623152</v>
          </cell>
          <cell r="I658">
            <v>0.25342690491021602</v>
          </cell>
          <cell r="J658">
            <v>0.24878989963987955</v>
          </cell>
          <cell r="K658">
            <v>0.23898316393687585</v>
          </cell>
          <cell r="L658">
            <v>0.23850537699736407</v>
          </cell>
          <cell r="M658">
            <v>0.20782525353758957</v>
          </cell>
          <cell r="N658">
            <v>0.13198068054198028</v>
          </cell>
          <cell r="O658">
            <v>0.1167130439662289</v>
          </cell>
        </row>
        <row r="659">
          <cell r="A659" t="str">
            <v>D-T-ELC-Bus_u_S1</v>
          </cell>
          <cell r="B659" t="str">
            <v>VAR_ncap</v>
          </cell>
          <cell r="C659" t="str">
            <v>-</v>
          </cell>
          <cell r="D659">
            <v>2.9779168892638902E-4</v>
          </cell>
          <cell r="E659">
            <v>3.1228401951333102E-4</v>
          </cell>
          <cell r="F659">
            <v>7.3677477580325805E-4</v>
          </cell>
          <cell r="G659">
            <v>2.4856561919620199E-2</v>
          </cell>
          <cell r="H659">
            <v>6.4463426867486301E-4</v>
          </cell>
          <cell r="I659">
            <v>2.0925131659625201E-2</v>
          </cell>
          <cell r="J659">
            <v>5.0483926787521496E-3</v>
          </cell>
          <cell r="K659">
            <v>1.3069747160867E-2</v>
          </cell>
          <cell r="L659">
            <v>9.8780655580208102E-3</v>
          </cell>
          <cell r="M659">
            <v>5.4083789128422802E-3</v>
          </cell>
          <cell r="N659">
            <v>6.8022132318556099E-3</v>
          </cell>
          <cell r="O659">
            <v>1.9301915362452001E-3</v>
          </cell>
        </row>
        <row r="660">
          <cell r="A660" t="str">
            <v>D-T-ELC-Bus_u_S1</v>
          </cell>
          <cell r="B660" t="str">
            <v>VAR_cap</v>
          </cell>
          <cell r="C660" t="str">
            <v>-</v>
          </cell>
          <cell r="D660">
            <v>2.9779168892638902E-4</v>
          </cell>
          <cell r="E660">
            <v>6.1007570843972004E-4</v>
          </cell>
          <cell r="F660">
            <v>1.34685048424298E-3</v>
          </cell>
          <cell r="G660">
            <v>2.6082137722684699E-2</v>
          </cell>
          <cell r="H660">
            <v>2.5878678175820499E-2</v>
          </cell>
          <cell r="I660">
            <v>2.6789567817297699E-2</v>
          </cell>
          <cell r="J660">
            <v>2.6307774295118901E-2</v>
          </cell>
          <cell r="K660">
            <v>2.52661070074288E-2</v>
          </cell>
          <cell r="L660">
            <v>2.5218633555347199E-2</v>
          </cell>
          <cell r="M660">
            <v>2.1982648381157301E-2</v>
          </cell>
          <cell r="N660">
            <v>1.3960214114433499E-2</v>
          </cell>
          <cell r="O660">
            <v>1.23823186935692E-2</v>
          </cell>
        </row>
        <row r="661">
          <cell r="A661" t="str">
            <v>T-Plg-DSL-mix_S1</v>
          </cell>
          <cell r="B661" t="str">
            <v>VAR_fout</v>
          </cell>
          <cell r="C661" t="str">
            <v>CO2_T</v>
          </cell>
          <cell r="D661">
            <v>1.34015283100315E-3</v>
          </cell>
          <cell r="E661">
            <v>0.10021378195634351</v>
          </cell>
          <cell r="F661">
            <v>0.14214404354986179</v>
          </cell>
          <cell r="G661">
            <v>0.1660088512222655</v>
          </cell>
          <cell r="H661">
            <v>0.20471041921753</v>
          </cell>
          <cell r="I661">
            <v>0.29837900081135582</v>
          </cell>
          <cell r="J661">
            <v>0.28706789302933056</v>
          </cell>
          <cell r="K661">
            <v>0.41252697113313996</v>
          </cell>
          <cell r="L661">
            <v>0.3021012646206877</v>
          </cell>
          <cell r="M661">
            <v>0.1013361822333689</v>
          </cell>
          <cell r="N661">
            <v>4.7481714853364096E-2</v>
          </cell>
          <cell r="O661">
            <v>3.6089550197137499E-2</v>
          </cell>
        </row>
        <row r="662">
          <cell r="A662" t="str">
            <v>T-Plg-DSL-mix_S1</v>
          </cell>
          <cell r="B662" t="str">
            <v>VAR_fout</v>
          </cell>
          <cell r="C662" t="str">
            <v>T-PEVmix-ELC_DSL_S1</v>
          </cell>
          <cell r="D662">
            <v>1.3317530087032127E-5</v>
          </cell>
          <cell r="E662">
            <v>9.9585661087615634E-4</v>
          </cell>
          <cell r="F662">
            <v>1.4125311179999582E-3</v>
          </cell>
          <cell r="G662">
            <v>1.6496833941031053E-3</v>
          </cell>
          <cell r="H662">
            <v>2.0904793577131539E-3</v>
          </cell>
          <cell r="I662">
            <v>3.1095581922687371E-3</v>
          </cell>
          <cell r="J662">
            <v>3.1953917299036151E-3</v>
          </cell>
          <cell r="K662">
            <v>4.8585183549098437E-3</v>
          </cell>
          <cell r="L662">
            <v>3.6844800162473754E-3</v>
          </cell>
          <cell r="M662">
            <v>1.3265038417591775E-3</v>
          </cell>
          <cell r="N662">
            <v>6.2961598497663068E-4</v>
          </cell>
          <cell r="O662">
            <v>4.9905585863847259E-4</v>
          </cell>
        </row>
        <row r="663">
          <cell r="A663" t="str">
            <v>T-Plg-DSL-mix_S1</v>
          </cell>
          <cell r="B663" t="str">
            <v>VAR_fin</v>
          </cell>
          <cell r="C663" t="str">
            <v>TDSL</v>
          </cell>
          <cell r="D663">
            <v>1.8283121841789202E-5</v>
          </cell>
          <cell r="E663">
            <v>1.3671730144112345E-3</v>
          </cell>
          <cell r="F663">
            <v>1.9392093253732855E-3</v>
          </cell>
          <cell r="G663">
            <v>2.2647865105356818E-3</v>
          </cell>
          <cell r="H663">
            <v>2.7927751598571661E-3</v>
          </cell>
          <cell r="I663">
            <v>4.0706548541794797E-3</v>
          </cell>
          <cell r="J663">
            <v>3.9163423332787229E-3</v>
          </cell>
          <cell r="K663">
            <v>5.6279259363320585E-3</v>
          </cell>
          <cell r="L663">
            <v>4.1214360794091E-3</v>
          </cell>
          <cell r="M663">
            <v>1.3824854329245416E-3</v>
          </cell>
          <cell r="N663">
            <v>6.4777237180578269E-4</v>
          </cell>
          <cell r="O663">
            <v>4.9235402724607808E-4</v>
          </cell>
        </row>
        <row r="664">
          <cell r="A664" t="str">
            <v>T_B_u-BEVELC-S3</v>
          </cell>
          <cell r="B664" t="str">
            <v>VAR_fout</v>
          </cell>
          <cell r="C664" t="str">
            <v>TPBSu</v>
          </cell>
          <cell r="D664">
            <v>8.0522706930953591E-4</v>
          </cell>
          <cell r="E664">
            <v>1.1469359992078529E-3</v>
          </cell>
          <cell r="F664">
            <v>1.3553743305459284E-3</v>
          </cell>
          <cell r="G664">
            <v>0.10472499143192232</v>
          </cell>
          <cell r="H664">
            <v>0.10033521142378168</v>
          </cell>
          <cell r="I664">
            <v>9.5019887180846821E-2</v>
          </cell>
          <cell r="J664">
            <v>8.8065214412301515E-2</v>
          </cell>
          <cell r="K664">
            <v>8.2426772833296705E-2</v>
          </cell>
          <cell r="L664">
            <v>7.7602890249658316E-2</v>
          </cell>
          <cell r="M664">
            <v>9.0871772734716361E-2</v>
          </cell>
          <cell r="N664">
            <v>0.1368468744694912</v>
          </cell>
          <cell r="O664">
            <v>0.15214285315992948</v>
          </cell>
        </row>
        <row r="665">
          <cell r="A665" t="str">
            <v>T_B_u-BEVELC-S3</v>
          </cell>
          <cell r="B665" t="str">
            <v>VAR_fin</v>
          </cell>
          <cell r="C665" t="str">
            <v>T-ELC-Bus_u_BatSTGout_S3</v>
          </cell>
          <cell r="D665">
            <v>4.4008595811784188E-3</v>
          </cell>
          <cell r="E665">
            <v>6.1896230179168824E-3</v>
          </cell>
          <cell r="F665">
            <v>7.2405381970681157E-3</v>
          </cell>
          <cell r="G665">
            <v>0.48529893705265353</v>
          </cell>
          <cell r="H665">
            <v>0.45945938826670002</v>
          </cell>
          <cell r="I665">
            <v>0.40198353033996254</v>
          </cell>
          <cell r="J665">
            <v>0.36488168054410924</v>
          </cell>
          <cell r="K665">
            <v>0.31833029669144286</v>
          </cell>
          <cell r="L665">
            <v>0.29663028680768477</v>
          </cell>
          <cell r="M665">
            <v>0.3466498655227242</v>
          </cell>
          <cell r="N665">
            <v>0.52203175094361587</v>
          </cell>
          <cell r="O665">
            <v>0.58038154204495318</v>
          </cell>
        </row>
        <row r="666">
          <cell r="A666" t="str">
            <v>T_B_u-BEVELC-S3</v>
          </cell>
          <cell r="B666" t="str">
            <v>VAR_ncap</v>
          </cell>
          <cell r="C666" t="str">
            <v>-</v>
          </cell>
          <cell r="E666">
            <v>1.70993005635212E-6</v>
          </cell>
          <cell r="F666">
            <v>3.72617017010691E-6</v>
          </cell>
          <cell r="G666">
            <v>1.9607552945107199E-3</v>
          </cell>
          <cell r="H666">
            <v>4.04148806052365E-4</v>
          </cell>
          <cell r="I666">
            <v>1.3880250735389501E-3</v>
          </cell>
          <cell r="J666">
            <v>4.1888017307193602E-4</v>
          </cell>
          <cell r="K666">
            <v>1.1362586542849301E-3</v>
          </cell>
          <cell r="L666">
            <v>2.6333766470569998E-4</v>
          </cell>
          <cell r="M666">
            <v>1.51445218848607E-3</v>
          </cell>
          <cell r="N666">
            <v>1.06681654424704E-3</v>
          </cell>
          <cell r="O666">
            <v>1.8036110954342899E-3</v>
          </cell>
        </row>
        <row r="667">
          <cell r="A667" t="str">
            <v>T_B_u-BEVELC-S3</v>
          </cell>
          <cell r="B667" t="str">
            <v>VAR_cap</v>
          </cell>
          <cell r="C667" t="str">
            <v>-</v>
          </cell>
          <cell r="D667">
            <v>1.9255429336949101E-5</v>
          </cell>
          <cell r="E667">
            <v>2.2253907216863616E-5</v>
          </cell>
          <cell r="F667">
            <v>2.6006986373139428E-5</v>
          </cell>
          <cell r="G667">
            <v>1.9751222204598723E-3</v>
          </cell>
          <cell r="H667">
            <v>1.8926252628067551E-3</v>
          </cell>
          <cell r="I667">
            <v>1.7921738795913099E-3</v>
          </cell>
          <cell r="J667">
            <v>1.6611874868960135E-3</v>
          </cell>
          <cell r="K667">
            <v>1.5551388273568601E-3</v>
          </cell>
          <cell r="L667">
            <v>1.4639526128834104E-3</v>
          </cell>
          <cell r="M667">
            <v>1.714364129491496E-3</v>
          </cell>
          <cell r="N667">
            <v>2.5812549047606404E-3</v>
          </cell>
          <cell r="O667">
            <v>2.8704091291980945E-3</v>
          </cell>
        </row>
        <row r="668">
          <cell r="A668" t="str">
            <v>D-T-ELC-Bus_u_S2</v>
          </cell>
          <cell r="B668" t="str">
            <v>VAR_fout</v>
          </cell>
          <cell r="C668" t="str">
            <v>T-ELC-Bus_u_BatSTGin_S2</v>
          </cell>
          <cell r="D668">
            <v>1.4344474885704857E-3</v>
          </cell>
          <cell r="E668">
            <v>2.4280165041369629E-3</v>
          </cell>
          <cell r="F668">
            <v>4.3985573531496415E-3</v>
          </cell>
          <cell r="G668">
            <v>0.12293167111476541</v>
          </cell>
          <cell r="H668">
            <v>0.12228567809808544</v>
          </cell>
          <cell r="I668">
            <v>0.125666941103278</v>
          </cell>
          <cell r="J668">
            <v>0.12448813905281203</v>
          </cell>
          <cell r="K668">
            <v>0.12005566640027585</v>
          </cell>
          <cell r="L668">
            <v>0.12008382882551916</v>
          </cell>
          <cell r="M668">
            <v>0.12149617700429874</v>
          </cell>
          <cell r="N668">
            <v>0.12308481884008461</v>
          </cell>
          <cell r="O668">
            <v>0.12548469547856617</v>
          </cell>
        </row>
        <row r="669">
          <cell r="A669" t="str">
            <v>D-T-ELC-Bus_u_S2</v>
          </cell>
          <cell r="B669" t="str">
            <v>VAR_fin</v>
          </cell>
          <cell r="C669" t="str">
            <v>TELC</v>
          </cell>
          <cell r="D669">
            <v>1.4344474885704857E-3</v>
          </cell>
          <cell r="E669">
            <v>2.4280165041369629E-3</v>
          </cell>
          <cell r="F669">
            <v>4.3985573531496415E-3</v>
          </cell>
          <cell r="G669">
            <v>0.12293167111476541</v>
          </cell>
          <cell r="H669">
            <v>0.12228567809808544</v>
          </cell>
          <cell r="I669">
            <v>0.125666941103278</v>
          </cell>
          <cell r="J669">
            <v>0.12448813905281203</v>
          </cell>
          <cell r="K669">
            <v>0.12005566640027585</v>
          </cell>
          <cell r="L669">
            <v>0.12008382882551916</v>
          </cell>
          <cell r="M669">
            <v>0.12149617700429874</v>
          </cell>
          <cell r="N669">
            <v>0.12308481884008461</v>
          </cell>
          <cell r="O669">
            <v>0.12548469547856617</v>
          </cell>
        </row>
        <row r="670">
          <cell r="A670" t="str">
            <v>D-T-ELC-Bus_u_S2</v>
          </cell>
          <cell r="B670" t="str">
            <v>VAR_ncap</v>
          </cell>
          <cell r="C670" t="str">
            <v>-</v>
          </cell>
          <cell r="D670">
            <v>2.8145538557128303E-4</v>
          </cell>
          <cell r="E670">
            <v>2.7441911005214202E-4</v>
          </cell>
          <cell r="F670">
            <v>6.0081705429737195E-4</v>
          </cell>
          <cell r="G670">
            <v>1.1952857930446301E-2</v>
          </cell>
          <cell r="H670">
            <v>6.7981771678248698E-4</v>
          </cell>
          <cell r="I670">
            <v>1.0096905266309301E-2</v>
          </cell>
          <cell r="J670">
            <v>2.7225083828281101E-3</v>
          </cell>
          <cell r="K670">
            <v>6.5250029107980596E-3</v>
          </cell>
          <cell r="L670">
            <v>4.9552815654793601E-3</v>
          </cell>
          <cell r="M670">
            <v>4.5644861132948297E-3</v>
          </cell>
          <cell r="N670">
            <v>7.57882109103578E-3</v>
          </cell>
          <cell r="O670">
            <v>2.6484001875279298E-3</v>
          </cell>
        </row>
        <row r="671">
          <cell r="A671" t="str">
            <v>D-T-ELC-Bus_u_S2</v>
          </cell>
          <cell r="B671" t="str">
            <v>VAR_cap</v>
          </cell>
          <cell r="C671" t="str">
            <v>-</v>
          </cell>
          <cell r="D671">
            <v>2.8145538557128303E-4</v>
          </cell>
          <cell r="E671">
            <v>5.5587449562342504E-4</v>
          </cell>
          <cell r="F671">
            <v>1.1566915499207999E-3</v>
          </cell>
          <cell r="G671">
            <v>1.2997674809779499E-2</v>
          </cell>
          <cell r="H671">
            <v>1.29405005392362E-2</v>
          </cell>
          <cell r="I671">
            <v>1.32867865472333E-2</v>
          </cell>
          <cell r="J671">
            <v>1.3171906610601899E-2</v>
          </cell>
          <cell r="K671">
            <v>1.2696586239200801E-2</v>
          </cell>
          <cell r="L671">
            <v>1.27048977654104E-2</v>
          </cell>
          <cell r="M671">
            <v>1.28628124575431E-2</v>
          </cell>
          <cell r="N671">
            <v>1.30209962055084E-2</v>
          </cell>
          <cell r="O671">
            <v>1.33076233169568E-2</v>
          </cell>
        </row>
        <row r="672">
          <cell r="A672" t="str">
            <v>T-Plg-DSL-mix_S2</v>
          </cell>
          <cell r="B672" t="str">
            <v>VAR_fout</v>
          </cell>
          <cell r="C672" t="str">
            <v>CO2_T</v>
          </cell>
          <cell r="D672">
            <v>7.8305082417668001E-4</v>
          </cell>
          <cell r="E672">
            <v>0.11972448699174709</v>
          </cell>
          <cell r="F672">
            <v>0.57033821710383648</v>
          </cell>
          <cell r="G672">
            <v>0.68181284196499425</v>
          </cell>
          <cell r="H672">
            <v>1.4878405263518339</v>
          </cell>
          <cell r="I672">
            <v>1.7839061882080729</v>
          </cell>
          <cell r="J672">
            <v>1.459073177836141</v>
          </cell>
          <cell r="K672">
            <v>1.1881666158579469</v>
          </cell>
          <cell r="L672">
            <v>0.7431581909272631</v>
          </cell>
          <cell r="M672">
            <v>0.411581204132346</v>
          </cell>
          <cell r="N672">
            <v>0.12217000800325731</v>
          </cell>
          <cell r="O672">
            <v>6.4934294216363903E-2</v>
          </cell>
        </row>
        <row r="673">
          <cell r="A673" t="str">
            <v>T-Plg-DSL-mix_S2</v>
          </cell>
          <cell r="B673" t="str">
            <v>VAR_fout</v>
          </cell>
          <cell r="C673" t="str">
            <v>T-PEVmix-ELC_DSL_S2</v>
          </cell>
          <cell r="D673">
            <v>6.3618772747126871E-6</v>
          </cell>
          <cell r="E673">
            <v>9.7269866719094824E-4</v>
          </cell>
          <cell r="F673">
            <v>4.6336988995676681E-3</v>
          </cell>
          <cell r="G673">
            <v>5.5393717635953393E-3</v>
          </cell>
          <cell r="H673">
            <v>1.2431277358335662E-2</v>
          </cell>
          <cell r="I673">
            <v>1.5264620643927994E-2</v>
          </cell>
          <cell r="J673">
            <v>1.3473635055705679E-2</v>
          </cell>
          <cell r="K673">
            <v>1.1635549837230447E-2</v>
          </cell>
          <cell r="L673">
            <v>7.5837164880784404E-3</v>
          </cell>
          <cell r="M673">
            <v>4.4597102539334606E-3</v>
          </cell>
          <cell r="N673">
            <v>1.3358166481475232E-3</v>
          </cell>
          <cell r="O673">
            <v>7.4037553124485186E-4</v>
          </cell>
        </row>
        <row r="674">
          <cell r="A674" t="str">
            <v>T-Plg-DSL-mix_S2</v>
          </cell>
          <cell r="B674" t="str">
            <v>VAR_fin</v>
          </cell>
          <cell r="C674" t="str">
            <v>TDSL</v>
          </cell>
          <cell r="D674">
            <v>1.0682821612233025E-5</v>
          </cell>
          <cell r="E674">
            <v>1.6333490721930036E-3</v>
          </cell>
          <cell r="F674">
            <v>7.7808760860004923E-3</v>
          </cell>
          <cell r="G674">
            <v>9.3016758794678689E-3</v>
          </cell>
          <cell r="H674">
            <v>2.0297960796068694E-2</v>
          </cell>
          <cell r="I674">
            <v>2.4337055773643548E-2</v>
          </cell>
          <cell r="J674">
            <v>1.9905500379756372E-2</v>
          </cell>
          <cell r="K674">
            <v>1.6209640052632299E-2</v>
          </cell>
          <cell r="L674">
            <v>1.0138583777998133E-2</v>
          </cell>
          <cell r="M674">
            <v>5.6150232487359548E-3</v>
          </cell>
          <cell r="N674">
            <v>1.6667122510676308E-3</v>
          </cell>
          <cell r="O674">
            <v>8.8587031673075E-4</v>
          </cell>
        </row>
        <row r="675">
          <cell r="A675" t="str">
            <v>T_B_u-BEVELC-S4</v>
          </cell>
          <cell r="B675" t="str">
            <v>VAR_fout</v>
          </cell>
          <cell r="C675" t="str">
            <v>TPBSu</v>
          </cell>
          <cell r="D675">
            <v>3.4134724033647783E-5</v>
          </cell>
          <cell r="E675">
            <v>4.8703941250789351E-5</v>
          </cell>
          <cell r="F675">
            <v>8.8312299703004605E-5</v>
          </cell>
          <cell r="G675">
            <v>3.520435530308508E-5</v>
          </cell>
          <cell r="H675">
            <v>3.9933960552825985E-5</v>
          </cell>
          <cell r="I675">
            <v>5.6357908935789843E-5</v>
          </cell>
          <cell r="J675">
            <v>5.9880941110800105E-5</v>
          </cell>
          <cell r="K675">
            <v>1.0920355673168009E-4</v>
          </cell>
          <cell r="L675">
            <v>7.9588807059606479E-5</v>
          </cell>
          <cell r="M675">
            <v>9.7099460864006273E-5</v>
          </cell>
          <cell r="N675">
            <v>1.0782850171068E-4</v>
          </cell>
          <cell r="O675">
            <v>1.7020620950581754E-4</v>
          </cell>
        </row>
        <row r="676">
          <cell r="A676" t="str">
            <v>T_B_u-BEVELC-S4</v>
          </cell>
          <cell r="B676" t="str">
            <v>VAR_fin</v>
          </cell>
          <cell r="C676" t="str">
            <v>T-ELC-Bus_u_BatSTGout_S4</v>
          </cell>
          <cell r="D676">
            <v>2.7982239291314364E-4</v>
          </cell>
          <cell r="E676">
            <v>3.9235023521744738E-4</v>
          </cell>
          <cell r="F676">
            <v>6.9486450298817488E-4</v>
          </cell>
          <cell r="G676">
            <v>2.5714214562014639E-4</v>
          </cell>
          <cell r="H676">
            <v>2.6544020449111553E-4</v>
          </cell>
          <cell r="I676">
            <v>3.5901028630296787E-4</v>
          </cell>
          <cell r="J676">
            <v>3.6293289888031816E-4</v>
          </cell>
          <cell r="K676">
            <v>6.3204047046458791E-4</v>
          </cell>
          <cell r="L676">
            <v>4.5355912429665833E-4</v>
          </cell>
          <cell r="M676">
            <v>5.5334849291274334E-4</v>
          </cell>
          <cell r="N676">
            <v>6.1449093932880699E-4</v>
          </cell>
          <cell r="O676">
            <v>9.6996779051476115E-4</v>
          </cell>
        </row>
        <row r="677">
          <cell r="A677" t="str">
            <v>T_B_u-BEVELC-S4</v>
          </cell>
          <cell r="B677" t="str">
            <v>VAR_ncap</v>
          </cell>
          <cell r="C677" t="str">
            <v>-</v>
          </cell>
          <cell r="E677">
            <v>5.2820516020953801E-7</v>
          </cell>
          <cell r="F677">
            <v>5.3166323320553102E-7</v>
          </cell>
          <cell r="G677">
            <v>5.2904034421603804E-7</v>
          </cell>
          <cell r="H677">
            <v>9.0046583587096496E-7</v>
          </cell>
          <cell r="I677">
            <v>8.8927231909938795E-7</v>
          </cell>
          <cell r="J677">
            <v>1.0420006861962301E-6</v>
          </cell>
          <cell r="K677">
            <v>1.4951541669805099E-6</v>
          </cell>
          <cell r="L677">
            <v>1.3541949493473899E-6</v>
          </cell>
          <cell r="M677">
            <v>1.7851831518651701E-6</v>
          </cell>
          <cell r="N677">
            <v>1.81866023729114E-6</v>
          </cell>
          <cell r="O677">
            <v>2.6436093138024898E-6</v>
          </cell>
        </row>
        <row r="678">
          <cell r="A678" t="str">
            <v>T_B_u-BEVELC-S4</v>
          </cell>
          <cell r="B678" t="str">
            <v>VAR_cap</v>
          </cell>
          <cell r="C678" t="str">
            <v>-</v>
          </cell>
          <cell r="D678">
            <v>4.2334739803094299E-7</v>
          </cell>
          <cell r="E678">
            <v>1.0944114190622132E-6</v>
          </cell>
          <cell r="F678">
            <v>1.5420273168327164E-6</v>
          </cell>
          <cell r="G678">
            <v>8.4458541442531087E-7</v>
          </cell>
          <cell r="H678">
            <v>1.0376642571985499E-6</v>
          </cell>
          <cell r="I678">
            <v>1.276329464926868E-6</v>
          </cell>
          <cell r="J678">
            <v>1.4130347593133828E-6</v>
          </cell>
          <cell r="K678">
            <v>2.1774179018842869E-6</v>
          </cell>
          <cell r="L678">
            <v>1.7820593933634159E-6</v>
          </cell>
          <cell r="M678">
            <v>2.1324626609267544E-6</v>
          </cell>
          <cell r="N678">
            <v>2.4730615554203029E-6</v>
          </cell>
          <cell r="O678">
            <v>3.8131066531114313E-6</v>
          </cell>
        </row>
        <row r="679">
          <cell r="A679" t="str">
            <v>D-TBDS1</v>
          </cell>
          <cell r="B679" t="str">
            <v>VAR_fout</v>
          </cell>
          <cell r="C679" t="str">
            <v>TDSL</v>
          </cell>
          <cell r="D679">
            <v>2.9734752197825123</v>
          </cell>
          <cell r="E679">
            <v>2.9709662261807583</v>
          </cell>
          <cell r="F679">
            <v>4.4740253539091572</v>
          </cell>
          <cell r="G679">
            <v>2.3923340960446424</v>
          </cell>
          <cell r="H679">
            <v>1.7830969734886499</v>
          </cell>
          <cell r="I679">
            <v>1.8141916256646498</v>
          </cell>
          <cell r="J679">
            <v>1.7211323244012351</v>
          </cell>
          <cell r="K679">
            <v>1.6617387816075324</v>
          </cell>
          <cell r="L679">
            <v>1.6549203107806634</v>
          </cell>
          <cell r="M679">
            <v>1.6258211088917254</v>
          </cell>
          <cell r="N679">
            <v>1.7693589021636349</v>
          </cell>
          <cell r="O679">
            <v>1.9010744637634025</v>
          </cell>
        </row>
        <row r="680">
          <cell r="A680" t="str">
            <v>D-TBDS1</v>
          </cell>
          <cell r="B680" t="str">
            <v>VAR_fout</v>
          </cell>
          <cell r="C680" t="str">
            <v>TKER</v>
          </cell>
          <cell r="D680">
            <v>2.5747769661673601E-3</v>
          </cell>
          <cell r="E680">
            <v>3.7628491144146199E-5</v>
          </cell>
          <cell r="F680">
            <v>4.5605890595471999E-3</v>
          </cell>
          <cell r="G680">
            <v>0.92046359993925897</v>
          </cell>
          <cell r="H680">
            <v>1.19140748774421</v>
          </cell>
          <cell r="I680">
            <v>1.15805690250174</v>
          </cell>
          <cell r="J680">
            <v>1.25099155019832</v>
          </cell>
          <cell r="K680">
            <v>1.3116879821956799</v>
          </cell>
          <cell r="L680">
            <v>1.3173189422559499</v>
          </cell>
          <cell r="M680">
            <v>1.34779566309679</v>
          </cell>
          <cell r="N680">
            <v>1.2035536899402399</v>
          </cell>
          <cell r="O680">
            <v>1.0745450288807099</v>
          </cell>
        </row>
        <row r="681">
          <cell r="A681" t="str">
            <v>D-TBDS1</v>
          </cell>
          <cell r="B681" t="str">
            <v>VAR_fin</v>
          </cell>
          <cell r="C681" t="str">
            <v>BDS</v>
          </cell>
          <cell r="D681">
            <v>3.0204367022727818</v>
          </cell>
          <cell r="E681">
            <v>3.0153158465389898</v>
          </cell>
          <cell r="F681">
            <v>4.5453854028868692</v>
          </cell>
          <cell r="G681">
            <v>3.3622021019296477</v>
          </cell>
          <cell r="H681">
            <v>3.0188701321156697</v>
          </cell>
          <cell r="I681">
            <v>3.016580551011713</v>
          </cell>
          <cell r="J681">
            <v>3.0164540372597504</v>
          </cell>
          <cell r="K681">
            <v>3.017776357290213</v>
          </cell>
          <cell r="L681">
            <v>3.0165711331222136</v>
          </cell>
          <cell r="M681">
            <v>3.0179691990276014</v>
          </cell>
          <cell r="N681">
            <v>3.0172545368311434</v>
          </cell>
          <cell r="O681">
            <v>3.0200018140003113</v>
          </cell>
        </row>
        <row r="682">
          <cell r="A682" t="str">
            <v>D-T-ELC-Bus_u_S3</v>
          </cell>
          <cell r="B682" t="str">
            <v>VAR_fout</v>
          </cell>
          <cell r="C682" t="str">
            <v>T-ELC-Bus_u_BatSTGin_S3</v>
          </cell>
          <cell r="D682">
            <v>4.3013790863391833E-3</v>
          </cell>
          <cell r="E682">
            <v>6.1818638056955122E-3</v>
          </cell>
          <cell r="F682">
            <v>7.2302780829166385E-3</v>
          </cell>
          <cell r="G682">
            <v>0.48546988707605759</v>
          </cell>
          <cell r="H682">
            <v>0.45971243186355337</v>
          </cell>
          <cell r="I682">
            <v>0.40224102657178012</v>
          </cell>
          <cell r="J682">
            <v>0.36521936286866707</v>
          </cell>
          <cell r="K682">
            <v>0.3190540006045175</v>
          </cell>
          <cell r="L682">
            <v>0.29711832112756226</v>
          </cell>
          <cell r="M682">
            <v>0.34741350353702438</v>
          </cell>
          <cell r="N682">
            <v>0.52270019834841497</v>
          </cell>
          <cell r="O682">
            <v>0.58179363245689686</v>
          </cell>
        </row>
        <row r="683">
          <cell r="A683" t="str">
            <v>D-T-ELC-Bus_u_S3</v>
          </cell>
          <cell r="B683" t="str">
            <v>VAR_fin</v>
          </cell>
          <cell r="C683" t="str">
            <v>TELC</v>
          </cell>
          <cell r="D683">
            <v>4.3013790863391833E-3</v>
          </cell>
          <cell r="E683">
            <v>6.1818638056955122E-3</v>
          </cell>
          <cell r="F683">
            <v>7.2302780829166385E-3</v>
          </cell>
          <cell r="G683">
            <v>0.48546988707605759</v>
          </cell>
          <cell r="H683">
            <v>0.45971243186355337</v>
          </cell>
          <cell r="I683">
            <v>0.40224102657178012</v>
          </cell>
          <cell r="J683">
            <v>0.36521936286866707</v>
          </cell>
          <cell r="K683">
            <v>0.3190540006045175</v>
          </cell>
          <cell r="L683">
            <v>0.29711832112756226</v>
          </cell>
          <cell r="M683">
            <v>0.34741350353702438</v>
          </cell>
          <cell r="N683">
            <v>0.52270019834841497</v>
          </cell>
          <cell r="O683">
            <v>0.58179363245689686</v>
          </cell>
        </row>
        <row r="684">
          <cell r="A684" t="str">
            <v>D-T-ELC-Bus_u_S3</v>
          </cell>
          <cell r="B684" t="str">
            <v>VAR_ncap</v>
          </cell>
          <cell r="C684" t="str">
            <v>-</v>
          </cell>
          <cell r="D684">
            <v>4.5856416116278099E-4</v>
          </cell>
          <cell r="E684">
            <v>2.5901721647111502E-4</v>
          </cell>
          <cell r="F684">
            <v>3.7034993627564698E-4</v>
          </cell>
          <cell r="G684">
            <v>5.0584640637605698E-2</v>
          </cell>
          <cell r="H684">
            <v>1.01906512808353E-2</v>
          </cell>
          <cell r="I684">
            <v>3.2326838367932501E-2</v>
          </cell>
          <cell r="J684">
            <v>9.5361814792113194E-3</v>
          </cell>
          <cell r="K684">
            <v>2.4189735496340702E-2</v>
          </cell>
          <cell r="L684">
            <v>5.7537473094735701E-3</v>
          </cell>
          <cell r="M684">
            <v>3.2354849839864697E-2</v>
          </cell>
          <cell r="N684">
            <v>2.2898354633156301E-2</v>
          </cell>
          <cell r="O684">
            <v>3.8605364504146103E-2</v>
          </cell>
        </row>
        <row r="685">
          <cell r="A685" t="str">
            <v>D-T-ELC-Bus_u_S3</v>
          </cell>
          <cell r="B685" t="str">
            <v>VAR_cap</v>
          </cell>
          <cell r="C685" t="str">
            <v>-</v>
          </cell>
          <cell r="D685">
            <v>4.5856416116278099E-4</v>
          </cell>
          <cell r="E685">
            <v>7.1758137763389596E-4</v>
          </cell>
          <cell r="F685">
            <v>1.08793131390954E-3</v>
          </cell>
          <cell r="G685">
            <v>5.1314723701893501E-2</v>
          </cell>
          <cell r="H685">
            <v>4.8593606206349803E-2</v>
          </cell>
          <cell r="I685">
            <v>4.2517489648767802E-2</v>
          </cell>
          <cell r="J685">
            <v>3.86072420324267E-2</v>
          </cell>
          <cell r="K685">
            <v>3.3725916975552002E-2</v>
          </cell>
          <cell r="L685">
            <v>3.1408755977715197E-2</v>
          </cell>
          <cell r="M685">
            <v>3.6722991943739798E-2</v>
          </cell>
          <cell r="N685">
            <v>5.5253204473021102E-2</v>
          </cell>
          <cell r="O685">
            <v>6.1503719137302397E-2</v>
          </cell>
        </row>
        <row r="686">
          <cell r="A686" t="str">
            <v>T-Plg-DSL-mix_S3</v>
          </cell>
          <cell r="B686" t="str">
            <v>VAR_fout</v>
          </cell>
          <cell r="C686" t="str">
            <v>CO2_T</v>
          </cell>
          <cell r="D686">
            <v>8.2601046995444006E-3</v>
          </cell>
          <cell r="E686">
            <v>59.611709754231896</v>
          </cell>
          <cell r="F686">
            <v>162.20276305711724</v>
          </cell>
          <cell r="G686">
            <v>523.05578082013983</v>
          </cell>
          <cell r="H686">
            <v>748.29748441093693</v>
          </cell>
          <cell r="I686">
            <v>469.21367711458186</v>
          </cell>
          <cell r="J686">
            <v>239.56235346117109</v>
          </cell>
          <cell r="K686">
            <v>163.42726283645169</v>
          </cell>
          <cell r="L686">
            <v>89.214618612968735</v>
          </cell>
          <cell r="M686">
            <v>43.803092398984035</v>
          </cell>
          <cell r="N686">
            <v>6.0952414136372663</v>
          </cell>
          <cell r="O686">
            <v>7.2906701394694906E-2</v>
          </cell>
        </row>
        <row r="687">
          <cell r="A687" t="str">
            <v>T-Plg-DSL-mix_S3</v>
          </cell>
          <cell r="B687" t="str">
            <v>VAR_fout</v>
          </cell>
          <cell r="C687" t="str">
            <v>T-PEVmix-ELC_DSL_S3</v>
          </cell>
          <cell r="D687">
            <v>6.2382713598780666E-5</v>
          </cell>
          <cell r="E687">
            <v>0.45020497342327942</v>
          </cell>
          <cell r="F687">
            <v>1.2250024522426619</v>
          </cell>
          <cell r="G687">
            <v>3.950269416426309</v>
          </cell>
          <cell r="H687">
            <v>5.7522428363741636</v>
          </cell>
          <cell r="I687">
            <v>3.7530032410662932</v>
          </cell>
          <cell r="J687">
            <v>2.0806043763442075</v>
          </cell>
          <cell r="K687">
            <v>1.5447976405904453</v>
          </cell>
          <cell r="L687">
            <v>0.8945694237362718</v>
          </cell>
          <cell r="M687">
            <v>0.46396365417663166</v>
          </cell>
          <cell r="N687">
            <v>6.4184962439884946E-2</v>
          </cell>
          <cell r="O687">
            <v>7.7388835295492183E-4</v>
          </cell>
        </row>
        <row r="688">
          <cell r="A688" t="str">
            <v>T-Plg-DSL-mix_S3</v>
          </cell>
          <cell r="B688" t="str">
            <v>VAR_fin</v>
          </cell>
          <cell r="C688" t="str">
            <v>TDSL</v>
          </cell>
          <cell r="D688">
            <v>1.1268901363634913E-4</v>
          </cell>
          <cell r="E688">
            <v>0.81325661329102317</v>
          </cell>
          <cell r="F688">
            <v>2.2128617060998237</v>
          </cell>
          <cell r="G688">
            <v>7.1358223849951008</v>
          </cell>
          <cell r="H688">
            <v>10.208696922386588</v>
          </cell>
          <cell r="I688">
            <v>6.4012779961061721</v>
          </cell>
          <cell r="J688">
            <v>3.2682449312574424</v>
          </cell>
          <cell r="K688">
            <v>2.229567023689651</v>
          </cell>
          <cell r="L688">
            <v>1.2171162157294499</v>
          </cell>
          <cell r="M688">
            <v>0.59758652658914024</v>
          </cell>
          <cell r="N688">
            <v>8.3154725970494822E-2</v>
          </cell>
          <cell r="O688">
            <v>9.9463439829051764E-4</v>
          </cell>
        </row>
        <row r="689">
          <cell r="A689" t="str">
            <v>D-T-ELC-Bus_u_S4</v>
          </cell>
          <cell r="B689" t="str">
            <v>VAR_fout</v>
          </cell>
          <cell r="C689" t="str">
            <v>T-ELC-Bus_u_BatSTGin_S4</v>
          </cell>
          <cell r="D689">
            <v>2.1015299763337759E-4</v>
          </cell>
          <cell r="E689">
            <v>3.7224953961674507E-4</v>
          </cell>
          <cell r="F689">
            <v>6.7692022442881528E-4</v>
          </cell>
          <cell r="G689">
            <v>5.7386182504650177E-4</v>
          </cell>
          <cell r="H689">
            <v>6.5732606116584481E-4</v>
          </cell>
          <cell r="I689">
            <v>8.3494265389687705E-4</v>
          </cell>
          <cell r="J689">
            <v>8.9830191615134056E-4</v>
          </cell>
          <cell r="K689">
            <v>1.9178912016629558E-3</v>
          </cell>
          <cell r="L689">
            <v>1.3808007518671091E-3</v>
          </cell>
          <cell r="M689">
            <v>1.8280575693027316E-3</v>
          </cell>
          <cell r="N689">
            <v>1.9466259861945915E-3</v>
          </cell>
          <cell r="O689">
            <v>3.3594901331452979E-3</v>
          </cell>
        </row>
        <row r="690">
          <cell r="A690" t="str">
            <v>D-T-ELC-Bus_u_S4</v>
          </cell>
          <cell r="B690" t="str">
            <v>VAR_fin</v>
          </cell>
          <cell r="C690" t="str">
            <v>TELC</v>
          </cell>
          <cell r="D690">
            <v>2.1015299763337759E-4</v>
          </cell>
          <cell r="E690">
            <v>3.7224953961674507E-4</v>
          </cell>
          <cell r="F690">
            <v>6.7692022442881528E-4</v>
          </cell>
          <cell r="G690">
            <v>5.7386182504650177E-4</v>
          </cell>
          <cell r="H690">
            <v>6.5732606116584481E-4</v>
          </cell>
          <cell r="I690">
            <v>8.3494265389687705E-4</v>
          </cell>
          <cell r="J690">
            <v>8.9830191615134056E-4</v>
          </cell>
          <cell r="K690">
            <v>1.9178912016629558E-3</v>
          </cell>
          <cell r="L690">
            <v>1.3808007518671091E-3</v>
          </cell>
          <cell r="M690">
            <v>1.8280575693027316E-3</v>
          </cell>
          <cell r="N690">
            <v>1.9466259861945915E-3</v>
          </cell>
          <cell r="O690">
            <v>3.3594901331452979E-3</v>
          </cell>
        </row>
        <row r="691">
          <cell r="A691" t="str">
            <v>D-T-ELC-Bus_u_S4</v>
          </cell>
          <cell r="B691" t="str">
            <v>VAR_ncap</v>
          </cell>
          <cell r="C691" t="str">
            <v>-</v>
          </cell>
          <cell r="D691">
            <v>1.6523471979662801E-4</v>
          </cell>
          <cell r="E691">
            <v>1.2732921969263301E-4</v>
          </cell>
          <cell r="F691">
            <v>9.1974064376943403E-5</v>
          </cell>
          <cell r="G691">
            <v>1.15072444738965E-4</v>
          </cell>
          <cell r="H691">
            <v>1.26813378384947E-4</v>
          </cell>
          <cell r="I691">
            <v>1.45049990194526E-4</v>
          </cell>
          <cell r="J691">
            <v>1.7171652481481401E-4</v>
          </cell>
          <cell r="K691">
            <v>1.97521653798944E-4</v>
          </cell>
          <cell r="L691">
            <v>2.3441717590540101E-4</v>
          </cell>
          <cell r="M691">
            <v>2.5405608357920498E-4</v>
          </cell>
          <cell r="N691">
            <v>2.86022455638126E-4</v>
          </cell>
          <cell r="O691">
            <v>4.0298115207219399E-4</v>
          </cell>
        </row>
        <row r="692">
          <cell r="A692" t="str">
            <v>D-T-ELC-Bus_u_S4</v>
          </cell>
          <cell r="B692" t="str">
            <v>VAR_cap</v>
          </cell>
          <cell r="C692" t="str">
            <v>-</v>
          </cell>
          <cell r="D692">
            <v>1.6523471979662801E-4</v>
          </cell>
          <cell r="E692">
            <v>2.9256393948926202E-4</v>
          </cell>
          <cell r="F692">
            <v>3.8453800386620501E-4</v>
          </cell>
          <cell r="G692">
            <v>2.4641067878577002E-4</v>
          </cell>
          <cell r="H692">
            <v>1.5665563508445701E-4</v>
          </cell>
          <cell r="I692">
            <v>2.4773752161352802E-4</v>
          </cell>
          <cell r="J692">
            <v>2.4692653970828302E-4</v>
          </cell>
          <cell r="K692">
            <v>3.1340675453890799E-4</v>
          </cell>
          <cell r="L692">
            <v>3.7894312921564997E-4</v>
          </cell>
          <cell r="M692">
            <v>3.1484854830881101E-4</v>
          </cell>
          <cell r="N692">
            <v>4.5953928260748501E-4</v>
          </cell>
          <cell r="O692">
            <v>5.9600707733629802E-4</v>
          </cell>
        </row>
        <row r="693">
          <cell r="A693" t="str">
            <v>T_C-FC-H2O-S1</v>
          </cell>
          <cell r="B693" t="str">
            <v>VAR_fout</v>
          </cell>
          <cell r="C693" t="str">
            <v>TPCAR</v>
          </cell>
          <cell r="E693">
            <v>5.6858865216942542E-5</v>
          </cell>
          <cell r="F693">
            <v>7.3210963869848789E-5</v>
          </cell>
          <cell r="G693">
            <v>1.1289572282601246E-5</v>
          </cell>
          <cell r="H693">
            <v>1.4781901079985005E-5</v>
          </cell>
          <cell r="I693">
            <v>1.6063353103685724E-5</v>
          </cell>
          <cell r="J693">
            <v>1.532195436707792E-5</v>
          </cell>
          <cell r="K693">
            <v>1.585248417976564E-5</v>
          </cell>
          <cell r="L693">
            <v>1.3065056422781031E-5</v>
          </cell>
          <cell r="M693">
            <v>1.1950544246135073E-5</v>
          </cell>
          <cell r="N693">
            <v>7.2648107571487376E-6</v>
          </cell>
          <cell r="O693">
            <v>4.4254018511609631E-5</v>
          </cell>
        </row>
        <row r="694">
          <cell r="A694" t="str">
            <v>T_C-FC-H2O-S1</v>
          </cell>
          <cell r="B694" t="str">
            <v>VAR_fin</v>
          </cell>
          <cell r="C694" t="str">
            <v>TH2O</v>
          </cell>
          <cell r="E694">
            <v>5.1851575873179907E-5</v>
          </cell>
          <cell r="F694">
            <v>6.6763623110701096E-5</v>
          </cell>
          <cell r="G694">
            <v>1.0295353443188622E-5</v>
          </cell>
          <cell r="H694">
            <v>1.3171427924530222E-5</v>
          </cell>
          <cell r="I694">
            <v>1.3440632431944589E-5</v>
          </cell>
          <cell r="J694">
            <v>1.2230666055913339E-5</v>
          </cell>
          <cell r="K694">
            <v>1.1983689159769294E-5</v>
          </cell>
          <cell r="L694">
            <v>9.3428131748043377E-6</v>
          </cell>
          <cell r="M694">
            <v>7.9867535833811769E-6</v>
          </cell>
          <cell r="N694">
            <v>4.6563241384121517E-6</v>
          </cell>
          <cell r="O694">
            <v>2.8049190818870272E-5</v>
          </cell>
        </row>
        <row r="695">
          <cell r="A695" t="str">
            <v>T_C-FC-H2O-S1</v>
          </cell>
          <cell r="B695" t="str">
            <v>VAR_ncap</v>
          </cell>
          <cell r="C695" t="str">
            <v>-</v>
          </cell>
          <cell r="E695">
            <v>6.8555972736158597E-6</v>
          </cell>
          <cell r="F695">
            <v>2.9746343232295599E-6</v>
          </cell>
          <cell r="G695">
            <v>5.5438203793652801E-7</v>
          </cell>
          <cell r="H695">
            <v>7.2224354148096195E-7</v>
          </cell>
          <cell r="I695">
            <v>1.36778893536275E-6</v>
          </cell>
          <cell r="J695">
            <v>9.0062399304746297E-7</v>
          </cell>
          <cell r="K695">
            <v>7.6535112664207698E-7</v>
          </cell>
          <cell r="L695">
            <v>5.7412895342506795E-7</v>
          </cell>
          <cell r="M695">
            <v>5.96692070960461E-7</v>
          </cell>
          <cell r="N695">
            <v>4.3351460547278801E-7</v>
          </cell>
          <cell r="O695">
            <v>4.4455940575641402E-6</v>
          </cell>
        </row>
        <row r="696">
          <cell r="A696" t="str">
            <v>T_C-FC-H2O-S1</v>
          </cell>
          <cell r="B696" t="str">
            <v>VAR_cap</v>
          </cell>
          <cell r="C696" t="str">
            <v>-</v>
          </cell>
          <cell r="E696">
            <v>6.7643276724793302E-6</v>
          </cell>
          <cell r="F696">
            <v>9.2966481238801234E-6</v>
          </cell>
          <cell r="G696">
            <v>1.3252533446438899E-6</v>
          </cell>
          <cell r="H696">
            <v>1.9534120572163998E-6</v>
          </cell>
          <cell r="I696">
            <v>2.3674849839246509E-6</v>
          </cell>
          <cell r="J696">
            <v>2.0137974708244778E-6</v>
          </cell>
          <cell r="K696">
            <v>1.8567976015217061E-6</v>
          </cell>
          <cell r="L696">
            <v>1.6578607289055501E-6</v>
          </cell>
          <cell r="M696">
            <v>1.351881579141242E-6</v>
          </cell>
          <cell r="N696">
            <v>9.9675570153832508E-7</v>
          </cell>
          <cell r="O696">
            <v>5.4758007339973899E-6</v>
          </cell>
        </row>
        <row r="697">
          <cell r="A697" t="str">
            <v>T_B_c-ICEDSL-S1</v>
          </cell>
          <cell r="B697" t="str">
            <v>VAR_fout</v>
          </cell>
          <cell r="C697" t="str">
            <v>CO2_T</v>
          </cell>
          <cell r="D697">
            <v>8.2892783104166092</v>
          </cell>
          <cell r="E697">
            <v>22.52165177850733</v>
          </cell>
          <cell r="F697">
            <v>27.27785948520992</v>
          </cell>
        </row>
        <row r="698">
          <cell r="A698" t="str">
            <v>T_B_c-ICEDSL-S1</v>
          </cell>
          <cell r="B698" t="str">
            <v>VAR_fout</v>
          </cell>
          <cell r="C698" t="str">
            <v>TPBSc</v>
          </cell>
          <cell r="D698">
            <v>1.4013648939786837E-2</v>
          </cell>
          <cell r="E698">
            <v>3.8924698795358231E-2</v>
          </cell>
          <cell r="F698">
            <v>4.7710589438223691E-2</v>
          </cell>
        </row>
        <row r="699">
          <cell r="A699" t="str">
            <v>T_B_c-ICEDSL-S1</v>
          </cell>
          <cell r="B699" t="str">
            <v>VAR_fin</v>
          </cell>
          <cell r="C699" t="str">
            <v>TDSL</v>
          </cell>
          <cell r="D699">
            <v>0.11308701651318712</v>
          </cell>
          <cell r="E699">
            <v>0.30725309384048249</v>
          </cell>
          <cell r="F699">
            <v>0.37213996569181296</v>
          </cell>
        </row>
        <row r="700">
          <cell r="A700" t="str">
            <v>T_B_c-ICEDSL-S1</v>
          </cell>
          <cell r="B700" t="str">
            <v>VAR_ncap</v>
          </cell>
          <cell r="C700" t="str">
            <v>-</v>
          </cell>
          <cell r="E700">
            <v>4.9030349607924895E-4</v>
          </cell>
          <cell r="F700">
            <v>1.91495903016658E-4</v>
          </cell>
        </row>
        <row r="701">
          <cell r="A701" t="str">
            <v>T_B_c-ICEDSL-S1</v>
          </cell>
          <cell r="B701" t="str">
            <v>VAR_cap</v>
          </cell>
          <cell r="C701" t="str">
            <v>-</v>
          </cell>
          <cell r="D701">
            <v>3.05805288461538E-4</v>
          </cell>
          <cell r="E701">
            <v>8.495646761526248E-4</v>
          </cell>
          <cell r="F701">
            <v>1.0410467097749551E-3</v>
          </cell>
          <cell r="G701">
            <v>-4.8235577870250554E-9</v>
          </cell>
          <cell r="H701">
            <v>4.0645420222075197E-9</v>
          </cell>
        </row>
        <row r="702">
          <cell r="A702" t="str">
            <v>T-Plg-DSL-mix_S4</v>
          </cell>
          <cell r="B702" t="str">
            <v>VAR_fout</v>
          </cell>
          <cell r="C702" t="str">
            <v>CO2_T</v>
          </cell>
          <cell r="D702">
            <v>0.40442272019131398</v>
          </cell>
          <cell r="E702">
            <v>1.7453002288080151</v>
          </cell>
          <cell r="F702">
            <v>2.184914021747971</v>
          </cell>
          <cell r="G702">
            <v>2.4569614633074197</v>
          </cell>
          <cell r="H702">
            <v>159.63760711756049</v>
          </cell>
          <cell r="I702">
            <v>311.5068148529885</v>
          </cell>
          <cell r="J702">
            <v>277.05555461065489</v>
          </cell>
          <cell r="K702">
            <v>158.37165492860527</v>
          </cell>
          <cell r="L702">
            <v>150.79795284261789</v>
          </cell>
          <cell r="M702">
            <v>184.97752733066767</v>
          </cell>
          <cell r="N702">
            <v>238.45677228930077</v>
          </cell>
          <cell r="O702">
            <v>233.038333173387</v>
          </cell>
        </row>
        <row r="703">
          <cell r="A703" t="str">
            <v>T-Plg-DSL-mix_S4</v>
          </cell>
          <cell r="B703" t="str">
            <v>VAR_fout</v>
          </cell>
          <cell r="C703" t="str">
            <v>T-PEVmix-ELC_DSL_S4</v>
          </cell>
          <cell r="D703">
            <v>2.907641964140673E-3</v>
          </cell>
          <cell r="E703">
            <v>1.2548029405731432E-2</v>
          </cell>
          <cell r="F703">
            <v>1.5708681487203436E-2</v>
          </cell>
          <cell r="G703">
            <v>1.7664596716054037E-2</v>
          </cell>
          <cell r="H703">
            <v>1.150125332296152</v>
          </cell>
          <cell r="I703">
            <v>2.3645831129453487</v>
          </cell>
          <cell r="J703">
            <v>2.2164076543821527</v>
          </cell>
          <cell r="K703">
            <v>1.4074332157848626</v>
          </cell>
          <cell r="L703">
            <v>1.416504166279867</v>
          </cell>
          <cell r="M703">
            <v>1.8310503022700026</v>
          </cell>
          <cell r="N703">
            <v>2.3609927930720036</v>
          </cell>
          <cell r="O703">
            <v>2.3081982136345607</v>
          </cell>
        </row>
        <row r="704">
          <cell r="A704" t="str">
            <v>T-Plg-DSL-mix_S4</v>
          </cell>
          <cell r="B704" t="str">
            <v>VAR_fin</v>
          </cell>
          <cell r="C704" t="str">
            <v>TDSL</v>
          </cell>
          <cell r="D704">
            <v>5.5173631676850498E-3</v>
          </cell>
          <cell r="E704">
            <v>2.3810371470777823E-2</v>
          </cell>
          <cell r="F704">
            <v>2.9807831128894482E-2</v>
          </cell>
          <cell r="G704">
            <v>3.3519255979637341E-2</v>
          </cell>
          <cell r="H704">
            <v>2.1778663999667129</v>
          </cell>
          <cell r="I704">
            <v>4.2497519079534616</v>
          </cell>
          <cell r="J704">
            <v>3.779748357580559</v>
          </cell>
          <cell r="K704">
            <v>2.1605955651924393</v>
          </cell>
          <cell r="L704">
            <v>2.0572708436919243</v>
          </cell>
          <cell r="M704">
            <v>2.5235679035561809</v>
          </cell>
          <cell r="N704">
            <v>3.253161968476145</v>
          </cell>
          <cell r="O704">
            <v>3.1792405617105914</v>
          </cell>
        </row>
        <row r="705">
          <cell r="A705" t="str">
            <v>T_C-FC-H2O-S2</v>
          </cell>
          <cell r="B705" t="str">
            <v>VAR_fout</v>
          </cell>
          <cell r="C705" t="str">
            <v>TPCAR</v>
          </cell>
          <cell r="D705">
            <v>8.1508885776285483E-5</v>
          </cell>
          <cell r="E705">
            <v>1.2343461620647729E-4</v>
          </cell>
          <cell r="F705">
            <v>1.3880422729019293E-4</v>
          </cell>
          <cell r="G705">
            <v>2.8537450347253448E-5</v>
          </cell>
          <cell r="H705">
            <v>2.2951744759254316E-5</v>
          </cell>
          <cell r="I705">
            <v>1.8946049452265079E-5</v>
          </cell>
          <cell r="J705">
            <v>2.0808690679662952E-5</v>
          </cell>
          <cell r="K705">
            <v>2.2795122265638462E-5</v>
          </cell>
          <cell r="L705">
            <v>1.9645401290063583E-5</v>
          </cell>
          <cell r="M705">
            <v>2.1670127796735814E-5</v>
          </cell>
          <cell r="N705">
            <v>1.982691227609717E-5</v>
          </cell>
          <cell r="O705">
            <v>7.1584999070474568E-5</v>
          </cell>
        </row>
        <row r="706">
          <cell r="A706" t="str">
            <v>T_C-FC-H2O-S2</v>
          </cell>
          <cell r="B706" t="str">
            <v>VAR_fin</v>
          </cell>
          <cell r="C706" t="str">
            <v>TH2O</v>
          </cell>
          <cell r="D706">
            <v>9.142941650556312E-5</v>
          </cell>
          <cell r="E706">
            <v>1.384579709176913E-4</v>
          </cell>
          <cell r="F706">
            <v>1.5569823325127836E-4</v>
          </cell>
          <cell r="G706">
            <v>3.2010772923177196E-5</v>
          </cell>
          <cell r="H706">
            <v>2.5211377802830049E-5</v>
          </cell>
          <cell r="I706">
            <v>1.9587904209919003E-5</v>
          </cell>
          <cell r="J706">
            <v>2.0356009216941175E-5</v>
          </cell>
          <cell r="K706">
            <v>2.1082244173462969E-5</v>
          </cell>
          <cell r="L706">
            <v>1.7060173055157697E-5</v>
          </cell>
          <cell r="M706">
            <v>1.7550205578719114E-5</v>
          </cell>
          <cell r="N706">
            <v>1.5494134666459801E-5</v>
          </cell>
          <cell r="O706">
            <v>5.5030998293546515E-5</v>
          </cell>
        </row>
        <row r="707">
          <cell r="A707" t="str">
            <v>T_C-FC-H2O-S2</v>
          </cell>
          <cell r="B707" t="str">
            <v>VAR_ncap</v>
          </cell>
          <cell r="C707" t="str">
            <v>-</v>
          </cell>
          <cell r="E707">
            <v>3.54432427951363E-6</v>
          </cell>
          <cell r="F707">
            <v>1.62212295578905E-6</v>
          </cell>
          <cell r="G707">
            <v>5.3857688677016198E-7</v>
          </cell>
          <cell r="H707">
            <v>6.0776472385908799E-7</v>
          </cell>
          <cell r="I707">
            <v>9.03234974059083E-7</v>
          </cell>
          <cell r="J707">
            <v>7.8428639566362198E-7</v>
          </cell>
          <cell r="K707">
            <v>6.7416245888359398E-7</v>
          </cell>
          <cell r="L707">
            <v>5.8861808056469898E-7</v>
          </cell>
          <cell r="M707">
            <v>7.3462032457286697E-7</v>
          </cell>
          <cell r="N707">
            <v>6.7907615236089499E-7</v>
          </cell>
          <cell r="O707">
            <v>4.3898504256033299E-6</v>
          </cell>
        </row>
        <row r="708">
          <cell r="A708" t="str">
            <v>T_C-FC-H2O-S2</v>
          </cell>
          <cell r="B708" t="str">
            <v>VAR_cap</v>
          </cell>
          <cell r="C708" t="str">
            <v>-</v>
          </cell>
          <cell r="D708">
            <v>6.33333333333333E-6</v>
          </cell>
          <cell r="E708">
            <v>9.8304714888115406E-6</v>
          </cell>
          <cell r="F708">
            <v>1.123082729665507E-5</v>
          </cell>
          <cell r="G708">
            <v>1.9811266132676999E-6</v>
          </cell>
          <cell r="H708">
            <v>1.8128473970565398E-6</v>
          </cell>
          <cell r="I708">
            <v>1.7581686803584629E-6</v>
          </cell>
          <cell r="J708">
            <v>1.7089582540956548E-6</v>
          </cell>
          <cell r="K708">
            <v>1.647369541836149E-6</v>
          </cell>
          <cell r="L708">
            <v>1.6075213112764029E-6</v>
          </cell>
          <cell r="M708">
            <v>1.57417761686411E-6</v>
          </cell>
          <cell r="N708">
            <v>1.5497504798747271E-6</v>
          </cell>
          <cell r="O708">
            <v>5.8035469025370897E-6</v>
          </cell>
        </row>
        <row r="709">
          <cell r="A709" t="str">
            <v>T_B_c-ICEDSL-S2</v>
          </cell>
          <cell r="B709" t="str">
            <v>VAR_fout</v>
          </cell>
          <cell r="C709" t="str">
            <v>CO2_T</v>
          </cell>
          <cell r="D709">
            <v>38.027357503984703</v>
          </cell>
          <cell r="E709">
            <v>29.126288767036662</v>
          </cell>
          <cell r="F709">
            <v>31.498623307131492</v>
          </cell>
        </row>
        <row r="710">
          <cell r="A710" t="str">
            <v>T_B_c-ICEDSL-S2</v>
          </cell>
          <cell r="B710" t="str">
            <v>VAR_fout</v>
          </cell>
          <cell r="C710" t="str">
            <v>TPBSc</v>
          </cell>
          <cell r="D710">
            <v>4.5376467333250799E-2</v>
          </cell>
          <cell r="E710">
            <v>3.4892915704372085E-2</v>
          </cell>
          <cell r="F710">
            <v>3.7733725366633677E-2</v>
          </cell>
        </row>
        <row r="711">
          <cell r="A711" t="str">
            <v>T_B_c-ICEDSL-S2</v>
          </cell>
          <cell r="B711" t="str">
            <v>VAR_fin</v>
          </cell>
          <cell r="C711" t="str">
            <v>TDSL</v>
          </cell>
          <cell r="D711">
            <v>0.51879068900388436</v>
          </cell>
          <cell r="E711">
            <v>0.39735728195138759</v>
          </cell>
          <cell r="F711">
            <v>0.4297220096470879</v>
          </cell>
        </row>
        <row r="712">
          <cell r="A712" t="str">
            <v>T_B_c-ICEDSL-S2</v>
          </cell>
          <cell r="B712" t="str">
            <v>VAR_ncap</v>
          </cell>
          <cell r="C712" t="str">
            <v>-</v>
          </cell>
          <cell r="E712">
            <v>1.7117366993866501E-6</v>
          </cell>
          <cell r="F712">
            <v>2.1168024685166599E-6</v>
          </cell>
        </row>
        <row r="713">
          <cell r="A713" t="str">
            <v>T_B_c-ICEDSL-S2</v>
          </cell>
          <cell r="B713" t="str">
            <v>VAR_cap</v>
          </cell>
          <cell r="C713" t="str">
            <v>-</v>
          </cell>
          <cell r="D713">
            <v>9.8784375000000001E-4</v>
          </cell>
          <cell r="E713">
            <v>8.1889371445427244E-4</v>
          </cell>
          <cell r="F713">
            <v>8.2102694925941921E-4</v>
          </cell>
          <cell r="G713">
            <v>-5.3614578412759101E-9</v>
          </cell>
          <cell r="H713">
            <v>2.7927312195500871E-9</v>
          </cell>
        </row>
        <row r="714">
          <cell r="A714" t="str">
            <v>T_TW-FCLH2O-S1</v>
          </cell>
          <cell r="B714" t="str">
            <v>VAR_fout</v>
          </cell>
          <cell r="C714" t="str">
            <v>TPTWL</v>
          </cell>
          <cell r="G714">
            <v>3.5002321749494413E-4</v>
          </cell>
          <cell r="H714">
            <v>9.2907786085528923E-4</v>
          </cell>
          <cell r="I714">
            <v>1.3506006250844564E-3</v>
          </cell>
          <cell r="J714">
            <v>1.9890490830972128E-3</v>
          </cell>
          <cell r="K714">
            <v>3.0915210157463806E-3</v>
          </cell>
          <cell r="L714">
            <v>4.453652494040135E-3</v>
          </cell>
          <cell r="M714">
            <v>5.5950295072696703E-3</v>
          </cell>
          <cell r="N714">
            <v>5.3980622036194211E-3</v>
          </cell>
          <cell r="O714">
            <v>7.76242672755141E-3</v>
          </cell>
        </row>
        <row r="715">
          <cell r="A715" t="str">
            <v>T_TW-FCLH2O-S1</v>
          </cell>
          <cell r="B715" t="str">
            <v>VAR_fin</v>
          </cell>
          <cell r="C715" t="str">
            <v>TH2O</v>
          </cell>
          <cell r="G715">
            <v>7.5450381166821689E-5</v>
          </cell>
          <cell r="H715">
            <v>1.9828129687710791E-4</v>
          </cell>
          <cell r="I715">
            <v>2.844719108778096E-4</v>
          </cell>
          <cell r="J715">
            <v>4.1319099776440107E-4</v>
          </cell>
          <cell r="K715">
            <v>6.3068341770863715E-4</v>
          </cell>
          <cell r="L715">
            <v>9.0337118719208468E-4</v>
          </cell>
          <cell r="M715">
            <v>1.1331459034266606E-3</v>
          </cell>
          <cell r="N715">
            <v>1.093254658358109E-3</v>
          </cell>
          <cell r="O715">
            <v>1.5721028880269221E-3</v>
          </cell>
        </row>
        <row r="716">
          <cell r="A716" t="str">
            <v>T_TW-FCLH2O-S1</v>
          </cell>
          <cell r="B716" t="str">
            <v>VAR_ncap</v>
          </cell>
          <cell r="C716" t="str">
            <v>-</v>
          </cell>
          <cell r="G716">
            <v>1.3333266500723201E-4</v>
          </cell>
          <cell r="H716">
            <v>2.25394973743643E-4</v>
          </cell>
          <cell r="I716">
            <v>2.6879206578393701E-4</v>
          </cell>
          <cell r="J716">
            <v>3.8639371779767298E-4</v>
          </cell>
          <cell r="K716">
            <v>7.2608577970252196E-4</v>
          </cell>
          <cell r="L716">
            <v>8.1337411788735099E-4</v>
          </cell>
          <cell r="M716">
            <v>9.989456595603781E-4</v>
          </cell>
          <cell r="N716">
            <v>9.6005400869224496E-4</v>
          </cell>
          <cell r="O716">
            <v>1.4304547248260801E-3</v>
          </cell>
        </row>
        <row r="717">
          <cell r="A717" t="str">
            <v>T_TW-FCLH2O-S1</v>
          </cell>
          <cell r="B717" t="str">
            <v>VAR_cap</v>
          </cell>
          <cell r="C717" t="str">
            <v>-</v>
          </cell>
          <cell r="G717">
            <v>1.3333266500723201E-4</v>
          </cell>
          <cell r="H717">
            <v>3.5850731131383115E-4</v>
          </cell>
          <cell r="I717">
            <v>5.2195240673365739E-4</v>
          </cell>
          <cell r="J717">
            <v>7.716135318759905E-4</v>
          </cell>
          <cell r="K717">
            <v>1.2038614127737712E-3</v>
          </cell>
          <cell r="L717">
            <v>1.7127127419673278E-3</v>
          </cell>
          <cell r="M717">
            <v>2.1831331377240009E-3</v>
          </cell>
          <cell r="N717">
            <v>2.1024814777779797E-3</v>
          </cell>
          <cell r="O717">
            <v>3.0620040974156798E-3</v>
          </cell>
        </row>
        <row r="718">
          <cell r="A718" t="str">
            <v>D-T-ELC-TW_Bat_S1</v>
          </cell>
          <cell r="B718" t="str">
            <v>VAR_fout</v>
          </cell>
          <cell r="C718" t="str">
            <v>T-ELC-TWSTGin_S1</v>
          </cell>
          <cell r="D718">
            <v>1.569999434553072E-3</v>
          </cell>
          <cell r="E718">
            <v>2.2607844245989819E-3</v>
          </cell>
          <cell r="F718">
            <v>2.2983269810531426E-3</v>
          </cell>
          <cell r="G718">
            <v>7.4705979327256847E-3</v>
          </cell>
          <cell r="H718">
            <v>1.01854387887507E-2</v>
          </cell>
          <cell r="I718">
            <v>9.6380914350440751E-3</v>
          </cell>
          <cell r="J718">
            <v>1.0678261064836299E-2</v>
          </cell>
          <cell r="K718">
            <v>2.1734976039170784E-2</v>
          </cell>
          <cell r="L718">
            <v>1.8180080972480629E-2</v>
          </cell>
          <cell r="M718">
            <v>3.0641205711652238E-2</v>
          </cell>
          <cell r="N718">
            <v>2.3744341972772951E-2</v>
          </cell>
          <cell r="O718">
            <v>4.7747484436924018E-2</v>
          </cell>
        </row>
        <row r="719">
          <cell r="A719" t="str">
            <v>D-T-ELC-TW_Bat_S1</v>
          </cell>
          <cell r="B719" t="str">
            <v>VAR_fin</v>
          </cell>
          <cell r="C719" t="str">
            <v>TELC</v>
          </cell>
          <cell r="D719">
            <v>1.569999434553072E-3</v>
          </cell>
          <cell r="E719">
            <v>2.2607844245989819E-3</v>
          </cell>
          <cell r="F719">
            <v>2.2983269810531426E-3</v>
          </cell>
          <cell r="G719">
            <v>7.4705979327256847E-3</v>
          </cell>
          <cell r="H719">
            <v>1.01854387887507E-2</v>
          </cell>
          <cell r="I719">
            <v>9.6380914350440751E-3</v>
          </cell>
          <cell r="J719">
            <v>1.0678261064836299E-2</v>
          </cell>
          <cell r="K719">
            <v>2.1734976039170784E-2</v>
          </cell>
          <cell r="L719">
            <v>1.8180080972480629E-2</v>
          </cell>
          <cell r="M719">
            <v>3.0641205711652238E-2</v>
          </cell>
          <cell r="N719">
            <v>2.3744341972772951E-2</v>
          </cell>
          <cell r="O719">
            <v>4.7747484436924018E-2</v>
          </cell>
        </row>
        <row r="720">
          <cell r="A720" t="str">
            <v>D-T-ELC-TW_Bat_S1</v>
          </cell>
          <cell r="B720" t="str">
            <v>VAR_ncap</v>
          </cell>
          <cell r="C720" t="str">
            <v>-</v>
          </cell>
          <cell r="D720">
            <v>2.8568769053114601E-4</v>
          </cell>
          <cell r="E720">
            <v>1.8280884209543999E-6</v>
          </cell>
          <cell r="F720">
            <v>6.2994490184557502E-6</v>
          </cell>
          <cell r="G720">
            <v>5.7323674097833595E-4</v>
          </cell>
          <cell r="H720">
            <v>5.0245272380764904E-4</v>
          </cell>
          <cell r="I720">
            <v>3.9846711449230702E-4</v>
          </cell>
          <cell r="J720">
            <v>4.7193192241784499E-4</v>
          </cell>
          <cell r="K720">
            <v>1.6952160428050701E-3</v>
          </cell>
          <cell r="L720">
            <v>1.76567436255174E-5</v>
          </cell>
          <cell r="M720">
            <v>2.3595497903356501E-3</v>
          </cell>
          <cell r="N720">
            <v>1.52519541850749E-4</v>
          </cell>
          <cell r="O720">
            <v>3.3165614823341401E-3</v>
          </cell>
        </row>
        <row r="721">
          <cell r="A721" t="str">
            <v>D-T-ELC-TW_Bat_S1</v>
          </cell>
          <cell r="B721" t="str">
            <v>VAR_cap</v>
          </cell>
          <cell r="C721" t="str">
            <v>-</v>
          </cell>
          <cell r="D721">
            <v>2.8568769053114601E-4</v>
          </cell>
          <cell r="E721">
            <v>2.8751577895210102E-4</v>
          </cell>
          <cell r="F721">
            <v>2.9381522797055601E-4</v>
          </cell>
          <cell r="G721">
            <v>7.9015882142930295E-4</v>
          </cell>
          <cell r="H721">
            <v>1.0789169484267101E-3</v>
          </cell>
          <cell r="I721">
            <v>1.02129779857771E-3</v>
          </cell>
          <cell r="J721">
            <v>1.13092629920199E-3</v>
          </cell>
          <cell r="K721">
            <v>2.30326323074062E-3</v>
          </cell>
          <cell r="L721">
            <v>1.9251527953386199E-3</v>
          </cell>
          <cell r="M721">
            <v>3.24573996118867E-3</v>
          </cell>
          <cell r="N721">
            <v>2.5151967285758801E-3</v>
          </cell>
          <cell r="O721">
            <v>5.0614534848370798E-3</v>
          </cell>
        </row>
        <row r="722">
          <cell r="A722" t="str">
            <v>T_C-FC-H2O-S3</v>
          </cell>
          <cell r="B722" t="str">
            <v>VAR_fout</v>
          </cell>
          <cell r="C722" t="str">
            <v>TPCAR</v>
          </cell>
          <cell r="D722">
            <v>6.6851293563771922E-4</v>
          </cell>
          <cell r="E722">
            <v>1.5518418583165955E-3</v>
          </cell>
          <cell r="F722">
            <v>1.4386929153883744E-3</v>
          </cell>
          <cell r="G722">
            <v>4.5190624232753832E-5</v>
          </cell>
          <cell r="H722">
            <v>2.9634832790918529E-5</v>
          </cell>
          <cell r="I722">
            <v>1.9032526060882389E-5</v>
          </cell>
          <cell r="J722">
            <v>2.1153978516420939E-5</v>
          </cell>
          <cell r="K722">
            <v>2.3695493298811985E-5</v>
          </cell>
          <cell r="L722">
            <v>2.216893935696272E-5</v>
          </cell>
          <cell r="M722">
            <v>2.4746536984815978E-5</v>
          </cell>
          <cell r="N722">
            <v>2.8055317109750481E-5</v>
          </cell>
          <cell r="O722">
            <v>8.2400317599048051E-5</v>
          </cell>
        </row>
        <row r="723">
          <cell r="A723" t="str">
            <v>T_C-FC-H2O-S3</v>
          </cell>
          <cell r="B723" t="str">
            <v>VAR_fin</v>
          </cell>
          <cell r="C723" t="str">
            <v>TH2O</v>
          </cell>
          <cell r="D723">
            <v>8.054323494335533E-4</v>
          </cell>
          <cell r="E723">
            <v>1.8696775593443629E-3</v>
          </cell>
          <cell r="F723">
            <v>1.7333543648624732E-3</v>
          </cell>
          <cell r="G723">
            <v>5.4446202470913089E-5</v>
          </cell>
          <cell r="H723">
            <v>3.5104954827862136E-5</v>
          </cell>
          <cell r="I723">
            <v>2.1194910009919576E-5</v>
          </cell>
          <cell r="J723">
            <v>2.2201259634511088E-5</v>
          </cell>
          <cell r="K723">
            <v>2.3490599587881766E-5</v>
          </cell>
          <cell r="L723">
            <v>2.0637245854245103E-5</v>
          </cell>
          <cell r="M723">
            <v>2.1433872412774603E-5</v>
          </cell>
          <cell r="N723">
            <v>2.3461364171739254E-5</v>
          </cell>
          <cell r="O723">
            <v>6.7798894033835913E-5</v>
          </cell>
        </row>
        <row r="724">
          <cell r="A724" t="str">
            <v>T_C-FC-H2O-S3</v>
          </cell>
          <cell r="B724" t="str">
            <v>VAR_ncap</v>
          </cell>
          <cell r="C724" t="str">
            <v>-</v>
          </cell>
          <cell r="E724">
            <v>2.9810437044122599E-6</v>
          </cell>
          <cell r="F724">
            <v>1.21999816477198E-6</v>
          </cell>
          <cell r="G724">
            <v>4.8636648800894297E-7</v>
          </cell>
          <cell r="H724">
            <v>5.5616515996769904E-7</v>
          </cell>
          <cell r="I724">
            <v>7.5337063977402502E-7</v>
          </cell>
          <cell r="J724">
            <v>7.2075791076616697E-7</v>
          </cell>
          <cell r="K724">
            <v>6.3175940939796696E-7</v>
          </cell>
          <cell r="L724">
            <v>5.9869688304774799E-7</v>
          </cell>
          <cell r="M724">
            <v>8.0094860377204199E-7</v>
          </cell>
          <cell r="N724">
            <v>8.3287242599426498E-7</v>
          </cell>
          <cell r="O724">
            <v>4.5525726858805299E-6</v>
          </cell>
        </row>
        <row r="725">
          <cell r="A725" t="str">
            <v>T_C-FC-H2O-S3</v>
          </cell>
          <cell r="B725" t="str">
            <v>VAR_cap</v>
          </cell>
          <cell r="C725" t="str">
            <v>-</v>
          </cell>
          <cell r="D725">
            <v>5.362884266752948E-5</v>
          </cell>
          <cell r="E725">
            <v>1.1099898772469233E-4</v>
          </cell>
          <cell r="F725">
            <v>1.0684707256158759E-4</v>
          </cell>
          <cell r="G725">
            <v>2.6891190356302034E-6</v>
          </cell>
          <cell r="H725">
            <v>1.9819647694070572E-6</v>
          </cell>
          <cell r="I725">
            <v>1.5470197656327757E-6</v>
          </cell>
          <cell r="J725">
            <v>1.6013052692694719E-6</v>
          </cell>
          <cell r="K725">
            <v>1.5944787809191028E-6</v>
          </cell>
          <cell r="L725">
            <v>1.5420652469178785E-6</v>
          </cell>
          <cell r="M725">
            <v>1.648046412513203E-6</v>
          </cell>
          <cell r="N725">
            <v>1.8016340269481801E-6</v>
          </cell>
          <cell r="O725">
            <v>6.1863937156468299E-6</v>
          </cell>
        </row>
        <row r="726">
          <cell r="A726" t="str">
            <v>T_B_c-ICEDSL-S3</v>
          </cell>
          <cell r="B726" t="str">
            <v>VAR_fout</v>
          </cell>
          <cell r="C726" t="str">
            <v>CO2_T</v>
          </cell>
          <cell r="D726">
            <v>11.556508339490041</v>
          </cell>
          <cell r="E726">
            <v>9.266831019400346</v>
          </cell>
          <cell r="F726">
            <v>10.668786551881285</v>
          </cell>
        </row>
        <row r="727">
          <cell r="A727" t="str">
            <v>T_B_c-ICEDSL-S3</v>
          </cell>
          <cell r="B727" t="str">
            <v>VAR_fout</v>
          </cell>
          <cell r="C727" t="str">
            <v>TPBSc</v>
          </cell>
          <cell r="D727">
            <v>9.1363465681590771E-3</v>
          </cell>
          <cell r="E727">
            <v>7.3550815544525441E-3</v>
          </cell>
          <cell r="F727">
            <v>8.4671973682127876E-3</v>
          </cell>
        </row>
        <row r="728">
          <cell r="A728" t="str">
            <v>T_B_c-ICEDSL-S3</v>
          </cell>
          <cell r="B728" t="str">
            <v>VAR_fin</v>
          </cell>
          <cell r="C728" t="str">
            <v>TDSL</v>
          </cell>
          <cell r="D728">
            <v>0.15766041390845925</v>
          </cell>
          <cell r="E728">
            <v>0.12642334269304686</v>
          </cell>
          <cell r="F728">
            <v>0.14554961189469712</v>
          </cell>
        </row>
        <row r="729">
          <cell r="A729" t="str">
            <v>T_B_c-ICEDSL-S3</v>
          </cell>
          <cell r="B729" t="str">
            <v>VAR_ncap</v>
          </cell>
          <cell r="C729" t="str">
            <v>-</v>
          </cell>
          <cell r="E729">
            <v>7.1897465102806905E-7</v>
          </cell>
          <cell r="F729">
            <v>6.7409639850759497E-7</v>
          </cell>
        </row>
        <row r="730">
          <cell r="A730" t="str">
            <v>T_B_c-ICEDSL-S3</v>
          </cell>
          <cell r="B730" t="str">
            <v>VAR_cap</v>
          </cell>
          <cell r="C730" t="str">
            <v>-</v>
          </cell>
          <cell r="D730">
            <v>2.0011069017707088E-4</v>
          </cell>
          <cell r="E730">
            <v>1.8394377394904333E-4</v>
          </cell>
          <cell r="F730">
            <v>1.8460114064643743E-4</v>
          </cell>
          <cell r="G730">
            <v>-1.2880202487122175E-9</v>
          </cell>
        </row>
        <row r="731">
          <cell r="A731" t="str">
            <v>T_TW-FCLH2O-S2</v>
          </cell>
          <cell r="B731" t="str">
            <v>VAR_fout</v>
          </cell>
          <cell r="C731" t="str">
            <v>TPTWL</v>
          </cell>
          <cell r="G731">
            <v>1.8216352254985384E-4</v>
          </cell>
          <cell r="H731">
            <v>4.4978371391591379E-4</v>
          </cell>
          <cell r="I731">
            <v>6.990416085112213E-4</v>
          </cell>
          <cell r="J731">
            <v>9.5318139160035034E-4</v>
          </cell>
          <cell r="K731">
            <v>1.3472658310592221E-3</v>
          </cell>
          <cell r="L731">
            <v>1.605351353472466E-3</v>
          </cell>
          <cell r="M731">
            <v>2.156707669808855E-3</v>
          </cell>
          <cell r="N731">
            <v>2.0944483834474518E-3</v>
          </cell>
          <cell r="O731">
            <v>3.0147159527001278E-3</v>
          </cell>
        </row>
        <row r="732">
          <cell r="A732" t="str">
            <v>T_TW-FCLH2O-S2</v>
          </cell>
          <cell r="B732" t="str">
            <v>VAR_fin</v>
          </cell>
          <cell r="C732" t="str">
            <v>TH2O</v>
          </cell>
          <cell r="G732">
            <v>6.7445817836630695E-5</v>
          </cell>
          <cell r="H732">
            <v>1.6506284651968421E-4</v>
          </cell>
          <cell r="I732">
            <v>2.5390756252920333E-4</v>
          </cell>
          <cell r="J732">
            <v>3.4171841908104409E-4</v>
          </cell>
          <cell r="K732">
            <v>4.7588200334123696E-4</v>
          </cell>
          <cell r="L732">
            <v>5.6224366044455747E-4</v>
          </cell>
          <cell r="M732">
            <v>7.5332651170725937E-4</v>
          </cell>
          <cell r="N732">
            <v>7.3157967430663039E-4</v>
          </cell>
          <cell r="O732">
            <v>1.053024238856204E-3</v>
          </cell>
        </row>
        <row r="733">
          <cell r="A733" t="str">
            <v>T_TW-FCLH2O-S2</v>
          </cell>
          <cell r="B733" t="str">
            <v>VAR_ncap</v>
          </cell>
          <cell r="C733" t="str">
            <v>-</v>
          </cell>
          <cell r="G733">
            <v>6.9480477028302702E-5</v>
          </cell>
          <cell r="H733">
            <v>1.03840319737329E-4</v>
          </cell>
          <cell r="I733">
            <v>1.2404972919074901E-4</v>
          </cell>
          <cell r="J733">
            <v>1.59981797693042E-4</v>
          </cell>
          <cell r="K733">
            <v>2.4241684523539E-4</v>
          </cell>
          <cell r="L733">
            <v>2.68049692046737E-4</v>
          </cell>
          <cell r="M733">
            <v>3.38610003831842E-4</v>
          </cell>
          <cell r="N733">
            <v>3.47904061438606E-4</v>
          </cell>
          <cell r="O733">
            <v>5.1521556009880302E-4</v>
          </cell>
        </row>
        <row r="734">
          <cell r="A734" t="str">
            <v>T_TW-FCLH2O-S2</v>
          </cell>
          <cell r="B734" t="str">
            <v>VAR_cap</v>
          </cell>
          <cell r="C734" t="str">
            <v>-</v>
          </cell>
          <cell r="G734">
            <v>6.9480477028302702E-5</v>
          </cell>
          <cell r="H734">
            <v>1.7319341055575663E-4</v>
          </cell>
          <cell r="I734">
            <v>2.7039314286748017E-4</v>
          </cell>
          <cell r="J734">
            <v>3.7131653436060628E-4</v>
          </cell>
          <cell r="K734">
            <v>5.2603975424160023E-4</v>
          </cell>
          <cell r="L734">
            <v>6.2711140194798539E-4</v>
          </cell>
          <cell r="M734">
            <v>8.4796666418813745E-4</v>
          </cell>
          <cell r="N734">
            <v>8.2500760932353358E-4</v>
          </cell>
          <cell r="O734">
            <v>1.2004910586682193E-3</v>
          </cell>
        </row>
        <row r="735">
          <cell r="A735" t="str">
            <v>D-T-ELC-TW_Bat_S2</v>
          </cell>
          <cell r="B735" t="str">
            <v>VAR_fout</v>
          </cell>
          <cell r="C735" t="str">
            <v>T-ELC-TWSTGin_S2</v>
          </cell>
          <cell r="D735">
            <v>3.4795958594869951E-4</v>
          </cell>
          <cell r="E735">
            <v>5.0968627915247801E-4</v>
          </cell>
          <cell r="F735">
            <v>5.5260191567206096E-4</v>
          </cell>
          <cell r="G735">
            <v>7.543372989630346E-3</v>
          </cell>
          <cell r="H735">
            <v>1.1842290277734974E-2</v>
          </cell>
          <cell r="I735">
            <v>1.1514841313963872E-2</v>
          </cell>
          <cell r="J735">
            <v>1.097929830494449E-2</v>
          </cell>
          <cell r="K735">
            <v>2.17545154195012E-2</v>
          </cell>
          <cell r="L735">
            <v>1.9016980068719384E-2</v>
          </cell>
          <cell r="M735">
            <v>3.0625763520384399E-2</v>
          </cell>
          <cell r="N735">
            <v>2.3579404903339523E-2</v>
          </cell>
          <cell r="O735">
            <v>4.717788428096021E-2</v>
          </cell>
        </row>
        <row r="736">
          <cell r="A736" t="str">
            <v>D-T-ELC-TW_Bat_S2</v>
          </cell>
          <cell r="B736" t="str">
            <v>VAR_fin</v>
          </cell>
          <cell r="C736" t="str">
            <v>TELC</v>
          </cell>
          <cell r="D736">
            <v>3.4795958594869951E-4</v>
          </cell>
          <cell r="E736">
            <v>5.0968627915247801E-4</v>
          </cell>
          <cell r="F736">
            <v>5.5260191567206096E-4</v>
          </cell>
          <cell r="G736">
            <v>7.543372989630346E-3</v>
          </cell>
          <cell r="H736">
            <v>1.1842290277734974E-2</v>
          </cell>
          <cell r="I736">
            <v>1.1514841313963872E-2</v>
          </cell>
          <cell r="J736">
            <v>1.097929830494449E-2</v>
          </cell>
          <cell r="K736">
            <v>2.17545154195012E-2</v>
          </cell>
          <cell r="L736">
            <v>1.9016980068719384E-2</v>
          </cell>
          <cell r="M736">
            <v>3.0625763520384399E-2</v>
          </cell>
          <cell r="N736">
            <v>2.3579404903339523E-2</v>
          </cell>
          <cell r="O736">
            <v>4.717788428096021E-2</v>
          </cell>
        </row>
        <row r="737">
          <cell r="A737" t="str">
            <v>D-T-ELC-TW_Bat_S2</v>
          </cell>
          <cell r="B737" t="str">
            <v>VAR_ncap</v>
          </cell>
          <cell r="C737" t="str">
            <v>-</v>
          </cell>
          <cell r="D737">
            <v>2.24275224357466E-4</v>
          </cell>
          <cell r="E737">
            <v>1.5605208077058299E-6</v>
          </cell>
          <cell r="F737">
            <v>7.8778935302728696E-6</v>
          </cell>
          <cell r="G737">
            <v>5.6426548173519003E-4</v>
          </cell>
          <cell r="H737">
            <v>6.8136359881162305E-4</v>
          </cell>
          <cell r="I737">
            <v>1.9214106324122199E-4</v>
          </cell>
          <cell r="J737">
            <v>3.9596534564684499E-4</v>
          </cell>
          <cell r="K737">
            <v>1.7167925255701601E-3</v>
          </cell>
          <cell r="L737">
            <v>7.9660990039197098E-6</v>
          </cell>
          <cell r="M737">
            <v>1.5200895649013499E-3</v>
          </cell>
          <cell r="N737">
            <v>9.7372675193324902E-4</v>
          </cell>
          <cell r="O737">
            <v>2.5087309628734999E-3</v>
          </cell>
        </row>
        <row r="738">
          <cell r="A738" t="str">
            <v>D-T-ELC-TW_Bat_S2</v>
          </cell>
          <cell r="B738" t="str">
            <v>VAR_cap</v>
          </cell>
          <cell r="C738" t="str">
            <v>-</v>
          </cell>
          <cell r="D738">
            <v>2.24275224357466E-4</v>
          </cell>
          <cell r="E738">
            <v>2.2583574516517199E-4</v>
          </cell>
          <cell r="F738">
            <v>2.3371363869544501E-4</v>
          </cell>
          <cell r="G738">
            <v>7.9797912043063496E-4</v>
          </cell>
          <cell r="H738">
            <v>1.25391167098462E-3</v>
          </cell>
          <cell r="I738">
            <v>1.2203869277864099E-3</v>
          </cell>
          <cell r="J738">
            <v>1.1628025569117399E-3</v>
          </cell>
          <cell r="K738">
            <v>2.3048989344582301E-3</v>
          </cell>
          <cell r="L738">
            <v>2.0144851834438399E-3</v>
          </cell>
          <cell r="M738">
            <v>3.24484818947543E-3</v>
          </cell>
          <cell r="N738">
            <v>2.4979468267637898E-3</v>
          </cell>
          <cell r="O738">
            <v>5.0025472797081E-3</v>
          </cell>
        </row>
        <row r="739">
          <cell r="A739" t="str">
            <v>T_C-FC-H2O-S4</v>
          </cell>
          <cell r="B739" t="str">
            <v>VAR_fout</v>
          </cell>
          <cell r="C739" t="str">
            <v>TPCAR</v>
          </cell>
          <cell r="E739">
            <v>4.5313268262496213E-5</v>
          </cell>
          <cell r="F739">
            <v>5.9460408553083193E-5</v>
          </cell>
          <cell r="G739">
            <v>2.0182508470431891E-5</v>
          </cell>
          <cell r="H739">
            <v>2.174748154508356E-5</v>
          </cell>
          <cell r="I739">
            <v>1.8366492881687446E-5</v>
          </cell>
          <cell r="J739">
            <v>2.0794838264494468E-5</v>
          </cell>
          <cell r="K739">
            <v>2.2445396258463501E-5</v>
          </cell>
          <cell r="L739">
            <v>1.9197356787058197E-5</v>
          </cell>
          <cell r="M739">
            <v>2.0435679451564409E-5</v>
          </cell>
          <cell r="N739">
            <v>1.7562071799141931E-5</v>
          </cell>
          <cell r="O739">
            <v>6.8374976644645913E-5</v>
          </cell>
        </row>
        <row r="740">
          <cell r="A740" t="str">
            <v>T_C-FC-H2O-S4</v>
          </cell>
          <cell r="B740" t="str">
            <v>VAR_fin</v>
          </cell>
          <cell r="C740" t="str">
            <v>TH2O</v>
          </cell>
          <cell r="E740">
            <v>5.4153708391630377E-5</v>
          </cell>
          <cell r="F740">
            <v>7.1060900021107664E-5</v>
          </cell>
          <cell r="G740">
            <v>2.4120036365242096E-5</v>
          </cell>
          <cell r="H740">
            <v>2.5465546986600648E-5</v>
          </cell>
          <cell r="I740">
            <v>2.029246852352612E-5</v>
          </cell>
          <cell r="J740">
            <v>2.1827543880444143E-5</v>
          </cell>
          <cell r="K740">
            <v>2.2354362572245579E-5</v>
          </cell>
          <cell r="L740">
            <v>1.8034775165139705E-5</v>
          </cell>
          <cell r="M740">
            <v>1.7977929546211001E-5</v>
          </cell>
          <cell r="N740">
            <v>1.4935019623408794E-5</v>
          </cell>
          <cell r="O740">
            <v>5.7230172938828384E-5</v>
          </cell>
        </row>
        <row r="741">
          <cell r="A741" t="str">
            <v>T_C-FC-H2O-S4</v>
          </cell>
          <cell r="B741" t="str">
            <v>VAR_ncap</v>
          </cell>
          <cell r="C741" t="str">
            <v>-</v>
          </cell>
          <cell r="E741">
            <v>3.9518982926065996E-6</v>
          </cell>
          <cell r="F741">
            <v>1.52615881303457E-6</v>
          </cell>
          <cell r="G741">
            <v>5.3457943808191495E-7</v>
          </cell>
          <cell r="H741">
            <v>6.2078385044524098E-7</v>
          </cell>
          <cell r="I741">
            <v>9.3792837712554201E-7</v>
          </cell>
          <cell r="J741">
            <v>8.1579122255836498E-7</v>
          </cell>
          <cell r="K741">
            <v>6.8071515291664298E-7</v>
          </cell>
          <cell r="L741">
            <v>5.7886167684963395E-7</v>
          </cell>
          <cell r="M741">
            <v>7.0811648966566396E-7</v>
          </cell>
          <cell r="N741">
            <v>6.11313787018382E-7</v>
          </cell>
          <cell r="O741">
            <v>4.5393090355326403E-6</v>
          </cell>
        </row>
        <row r="742">
          <cell r="A742" t="str">
            <v>T_C-FC-H2O-S4</v>
          </cell>
          <cell r="B742" t="str">
            <v>VAR_cap</v>
          </cell>
          <cell r="C742" t="str">
            <v>-</v>
          </cell>
          <cell r="E742">
            <v>3.8992860742246299E-6</v>
          </cell>
          <cell r="F742">
            <v>5.1819369074256498E-6</v>
          </cell>
          <cell r="G742">
            <v>1.5756154990301601E-6</v>
          </cell>
          <cell r="H742">
            <v>1.8200882223904502E-6</v>
          </cell>
          <cell r="I742">
            <v>1.8000455289970748E-6</v>
          </cell>
          <cell r="J742">
            <v>1.8034010241958521E-6</v>
          </cell>
          <cell r="K742">
            <v>1.7087663787414722E-6</v>
          </cell>
          <cell r="L742">
            <v>1.6395979018361956E-6</v>
          </cell>
          <cell r="M742">
            <v>1.5436384190796779E-6</v>
          </cell>
          <cell r="N742">
            <v>1.431798870539187E-6</v>
          </cell>
          <cell r="O742">
            <v>5.8587393122166801E-6</v>
          </cell>
        </row>
        <row r="743">
          <cell r="A743" t="str">
            <v>T_B_c-ICEDSL-S4</v>
          </cell>
          <cell r="B743" t="str">
            <v>VAR_fout</v>
          </cell>
          <cell r="C743" t="str">
            <v>CO2_T</v>
          </cell>
          <cell r="D743">
            <v>1.2494143525614529</v>
          </cell>
          <cell r="E743">
            <v>8.4663559302032315E-2</v>
          </cell>
          <cell r="F743">
            <v>9.5530438337296658E-2</v>
          </cell>
        </row>
        <row r="744">
          <cell r="A744" t="str">
            <v>T_B_c-ICEDSL-S4</v>
          </cell>
          <cell r="B744" t="str">
            <v>VAR_fout</v>
          </cell>
          <cell r="C744" t="str">
            <v>TPBSc</v>
          </cell>
          <cell r="D744">
            <v>6.5873763331651669E-4</v>
          </cell>
          <cell r="E744">
            <v>4.5007493282674708E-5</v>
          </cell>
          <cell r="F744">
            <v>5.1220834813752219E-5</v>
          </cell>
        </row>
        <row r="745">
          <cell r="A745" t="str">
            <v>T_B_c-ICEDSL-S4</v>
          </cell>
          <cell r="B745" t="str">
            <v>VAR_fin</v>
          </cell>
          <cell r="C745" t="str">
            <v>TDSL</v>
          </cell>
          <cell r="D745">
            <v>1.7045216269596913E-2</v>
          </cell>
          <cell r="E745">
            <v>1.1550280941614213E-3</v>
          </cell>
          <cell r="F745">
            <v>1.3032801955974987E-3</v>
          </cell>
        </row>
        <row r="746">
          <cell r="A746" t="str">
            <v>T_B_c-ICEDSL-S4</v>
          </cell>
          <cell r="B746" t="str">
            <v>VAR_ncap</v>
          </cell>
          <cell r="C746" t="str">
            <v>-</v>
          </cell>
          <cell r="E746">
            <v>1.62264268932216E-7</v>
          </cell>
          <cell r="F746">
            <v>1.4764115725583299E-7</v>
          </cell>
        </row>
        <row r="747">
          <cell r="A747" t="str">
            <v>T_B_c-ICEDSL-S4</v>
          </cell>
          <cell r="B747" t="str">
            <v>VAR_cap</v>
          </cell>
          <cell r="C747" t="str">
            <v>-</v>
          </cell>
          <cell r="D747">
            <v>1.5143430695250403E-5</v>
          </cell>
          <cell r="E747">
            <v>1.2362218530105173E-6</v>
          </cell>
          <cell r="F747">
            <v>1.3196001533189537E-6</v>
          </cell>
          <cell r="G747">
            <v>-3.4238385567722389E-9</v>
          </cell>
        </row>
        <row r="748">
          <cell r="A748" t="str">
            <v>D-T-ELC-HGV</v>
          </cell>
          <cell r="B748" t="str">
            <v>VAR_fout</v>
          </cell>
          <cell r="C748" t="str">
            <v>T-ELC-HGV_BatSTGin</v>
          </cell>
          <cell r="D748">
            <v>5.8048554590639833E-3</v>
          </cell>
          <cell r="E748">
            <v>7.9469412950145552E-3</v>
          </cell>
          <cell r="F748">
            <v>8.473605542353083E-3</v>
          </cell>
          <cell r="G748">
            <v>4.7150537543904298E-3</v>
          </cell>
          <cell r="H748">
            <v>3.7792162358763425E-3</v>
          </cell>
          <cell r="I748">
            <v>5.4875441734628001E-3</v>
          </cell>
          <cell r="J748">
            <v>5.9974328279695831E-3</v>
          </cell>
          <cell r="K748">
            <v>1.0611719305346377E-2</v>
          </cell>
          <cell r="L748">
            <v>1.3441330780077469E-2</v>
          </cell>
          <cell r="M748">
            <v>1.9040855701592103E-2</v>
          </cell>
          <cell r="N748">
            <v>3.3904495017668249E-2</v>
          </cell>
          <cell r="O748">
            <v>0.10769699327097461</v>
          </cell>
        </row>
        <row r="749">
          <cell r="A749" t="str">
            <v>D-T-ELC-HGV</v>
          </cell>
          <cell r="B749" t="str">
            <v>VAR_fin</v>
          </cell>
          <cell r="C749" t="str">
            <v>TELC</v>
          </cell>
          <cell r="D749">
            <v>5.8048554590639833E-3</v>
          </cell>
          <cell r="E749">
            <v>7.9469412950145552E-3</v>
          </cell>
          <cell r="F749">
            <v>8.473605542353083E-3</v>
          </cell>
          <cell r="G749">
            <v>4.7150537543904298E-3</v>
          </cell>
          <cell r="H749">
            <v>3.7792162358763425E-3</v>
          </cell>
          <cell r="I749">
            <v>5.4875441734628001E-3</v>
          </cell>
          <cell r="J749">
            <v>5.9974328279695831E-3</v>
          </cell>
          <cell r="K749">
            <v>1.0611719305346377E-2</v>
          </cell>
          <cell r="L749">
            <v>1.3441330780077469E-2</v>
          </cell>
          <cell r="M749">
            <v>1.9040855701592103E-2</v>
          </cell>
          <cell r="N749">
            <v>3.3904495017668249E-2</v>
          </cell>
          <cell r="O749">
            <v>0.10769699327097461</v>
          </cell>
        </row>
        <row r="750">
          <cell r="A750" t="str">
            <v>D-T-ELC-HGV</v>
          </cell>
          <cell r="B750" t="str">
            <v>VAR_ncap</v>
          </cell>
          <cell r="C750" t="str">
            <v>-</v>
          </cell>
          <cell r="D750">
            <v>8.77929020236385E-4</v>
          </cell>
          <cell r="E750">
            <v>3.1655563034858398E-4</v>
          </cell>
          <cell r="F750">
            <v>2.0030616075152299E-4</v>
          </cell>
          <cell r="G750">
            <v>3.06411209824459E-4</v>
          </cell>
          <cell r="H750">
            <v>4.5137946202807499E-4</v>
          </cell>
          <cell r="I750">
            <v>4.1362718061587801E-4</v>
          </cell>
          <cell r="J750">
            <v>5.9119057466589799E-4</v>
          </cell>
          <cell r="K750">
            <v>9.9055084105988795E-4</v>
          </cell>
          <cell r="L750">
            <v>9.0139073512692403E-4</v>
          </cell>
          <cell r="M750">
            <v>2.0272366709600102E-3</v>
          </cell>
          <cell r="N750">
            <v>2.5331006318474502E-3</v>
          </cell>
          <cell r="O750">
            <v>1.04725506719918E-2</v>
          </cell>
        </row>
        <row r="751">
          <cell r="A751" t="str">
            <v>D-T-ELC-HGV</v>
          </cell>
          <cell r="B751" t="str">
            <v>VAR_cap</v>
          </cell>
          <cell r="C751" t="str">
            <v>-</v>
          </cell>
          <cell r="D751">
            <v>8.77929020236385E-4</v>
          </cell>
          <cell r="E751">
            <v>1.19448465058497E-3</v>
          </cell>
          <cell r="F751">
            <v>1.3947908113364901E-3</v>
          </cell>
          <cell r="G751">
            <v>6.8396573586758001E-4</v>
          </cell>
          <cell r="H751">
            <v>5.3084246466029896E-4</v>
          </cell>
          <cell r="I751">
            <v>7.7913311760148605E-4</v>
          </cell>
          <cell r="J751">
            <v>8.0566081608227905E-4</v>
          </cell>
          <cell r="K751">
            <v>1.38952338825975E-3</v>
          </cell>
          <cell r="L751">
            <v>1.62617357211234E-3</v>
          </cell>
          <cell r="M751">
            <v>2.2609984004968902E-3</v>
          </cell>
          <cell r="N751">
            <v>3.9176755245452803E-3</v>
          </cell>
          <cell r="O751">
            <v>1.2182046145550201E-2</v>
          </cell>
        </row>
        <row r="752">
          <cell r="A752" t="str">
            <v>T_TW-FCLH2O-S3</v>
          </cell>
          <cell r="B752" t="str">
            <v>VAR_fout</v>
          </cell>
          <cell r="C752" t="str">
            <v>TPTWL</v>
          </cell>
          <cell r="G752">
            <v>1.0903282439444147E-4</v>
          </cell>
          <cell r="H752">
            <v>3.039696836250264E-4</v>
          </cell>
          <cell r="I752">
            <v>4.8953425153008335E-4</v>
          </cell>
          <cell r="J752">
            <v>6.8876829755705915E-4</v>
          </cell>
          <cell r="K752">
            <v>9.6143585701523977E-4</v>
          </cell>
          <cell r="L752">
            <v>1.1716695667196989E-3</v>
          </cell>
          <cell r="M752">
            <v>1.4222354820174516E-3</v>
          </cell>
          <cell r="N752">
            <v>1.6663279640025039E-3</v>
          </cell>
          <cell r="O752">
            <v>2.0391051740323218E-3</v>
          </cell>
        </row>
        <row r="753">
          <cell r="A753" t="str">
            <v>T_TW-FCLH2O-S3</v>
          </cell>
          <cell r="B753" t="str">
            <v>VAR_fin</v>
          </cell>
          <cell r="C753" t="str">
            <v>TH2O</v>
          </cell>
          <cell r="G753">
            <v>6.1927648940874404E-5</v>
          </cell>
          <cell r="H753">
            <v>1.7086848577131547E-4</v>
          </cell>
          <cell r="I753">
            <v>2.7293863140554717E-4</v>
          </cell>
          <cell r="J753">
            <v>3.7990051171936411E-4</v>
          </cell>
          <cell r="K753">
            <v>5.2277597948750863E-4</v>
          </cell>
          <cell r="L753">
            <v>6.3098233302696406E-4</v>
          </cell>
          <cell r="M753">
            <v>7.6037668709638142E-4</v>
          </cell>
          <cell r="N753">
            <v>8.8860151400266978E-4</v>
          </cell>
          <cell r="O753">
            <v>1.0873921484840848E-3</v>
          </cell>
        </row>
        <row r="754">
          <cell r="A754" t="str">
            <v>T_TW-FCLH2O-S3</v>
          </cell>
          <cell r="B754" t="str">
            <v>VAR_ncap</v>
          </cell>
          <cell r="C754" t="str">
            <v>-</v>
          </cell>
          <cell r="G754">
            <v>4.1169432198886697E-5</v>
          </cell>
          <cell r="H754">
            <v>7.52301305553709E-5</v>
          </cell>
          <cell r="I754">
            <v>7.1818205068338703E-5</v>
          </cell>
          <cell r="J754">
            <v>9.1694197978859997E-5</v>
          </cell>
          <cell r="K754">
            <v>1.34616685177576E-4</v>
          </cell>
          <cell r="L754">
            <v>1.45842979682555E-4</v>
          </cell>
          <cell r="M754">
            <v>1.8582748265633101E-4</v>
          </cell>
          <cell r="N754">
            <v>1.90282769783604E-4</v>
          </cell>
          <cell r="O754">
            <v>2.87609216066928E-4</v>
          </cell>
        </row>
        <row r="755">
          <cell r="A755" t="str">
            <v>T_TW-FCLH2O-S3</v>
          </cell>
          <cell r="B755" t="str">
            <v>VAR_cap</v>
          </cell>
          <cell r="C755" t="str">
            <v>-</v>
          </cell>
          <cell r="G755">
            <v>4.1169432198886697E-5</v>
          </cell>
          <cell r="H755">
            <v>1.1630031744393101E-4</v>
          </cell>
          <cell r="I755">
            <v>1.8796361964848189E-4</v>
          </cell>
          <cell r="J755">
            <v>2.6649172438630858E-4</v>
          </cell>
          <cell r="K755">
            <v>3.7294936095422568E-4</v>
          </cell>
          <cell r="L755">
            <v>4.5676529052878818E-4</v>
          </cell>
          <cell r="M755">
            <v>5.5725375126358201E-4</v>
          </cell>
          <cell r="N755">
            <v>6.5592072945585352E-4</v>
          </cell>
          <cell r="O755">
            <v>8.0880768932153446E-4</v>
          </cell>
        </row>
        <row r="756">
          <cell r="A756" t="str">
            <v>D-T-ELC-TW_Bat_S3</v>
          </cell>
          <cell r="B756" t="str">
            <v>VAR_fout</v>
          </cell>
          <cell r="C756" t="str">
            <v>T-ELC-TWSTGin_S3</v>
          </cell>
          <cell r="D756">
            <v>1.2452332751168859E-4</v>
          </cell>
          <cell r="E756">
            <v>2.4659394503615467E-4</v>
          </cell>
          <cell r="F756">
            <v>3.2969157283309759E-4</v>
          </cell>
          <cell r="G756">
            <v>8.5681377449388328E-3</v>
          </cell>
          <cell r="H756">
            <v>1.9409012944050535E-2</v>
          </cell>
          <cell r="I756">
            <v>1.8947656915424826E-2</v>
          </cell>
          <cell r="J756">
            <v>1.6545778685337013E-2</v>
          </cell>
          <cell r="K756">
            <v>3.4635037679960921E-2</v>
          </cell>
          <cell r="L756">
            <v>2.7355851238588597E-2</v>
          </cell>
          <cell r="M756">
            <v>3.8576731475134761E-2</v>
          </cell>
          <cell r="N756">
            <v>3.816420105306511E-2</v>
          </cell>
          <cell r="O756">
            <v>6.6465903746513164E-2</v>
          </cell>
        </row>
        <row r="757">
          <cell r="A757" t="str">
            <v>D-T-ELC-TW_Bat_S3</v>
          </cell>
          <cell r="B757" t="str">
            <v>VAR_fin</v>
          </cell>
          <cell r="C757" t="str">
            <v>TELC</v>
          </cell>
          <cell r="D757">
            <v>1.2452332751168859E-4</v>
          </cell>
          <cell r="E757">
            <v>2.4659394503615467E-4</v>
          </cell>
          <cell r="F757">
            <v>3.2969157283309759E-4</v>
          </cell>
          <cell r="G757">
            <v>8.5681377449388328E-3</v>
          </cell>
          <cell r="H757">
            <v>1.9409012944050535E-2</v>
          </cell>
          <cell r="I757">
            <v>1.8947656915424826E-2</v>
          </cell>
          <cell r="J757">
            <v>1.6545778685337013E-2</v>
          </cell>
          <cell r="K757">
            <v>3.4635037679960921E-2</v>
          </cell>
          <cell r="L757">
            <v>2.7355851238588597E-2</v>
          </cell>
          <cell r="M757">
            <v>3.8576731475134761E-2</v>
          </cell>
          <cell r="N757">
            <v>3.816420105306511E-2</v>
          </cell>
          <cell r="O757">
            <v>6.6465903746513164E-2</v>
          </cell>
        </row>
        <row r="758">
          <cell r="A758" t="str">
            <v>D-T-ELC-TW_Bat_S3</v>
          </cell>
          <cell r="B758" t="str">
            <v>VAR_ncap</v>
          </cell>
          <cell r="C758" t="str">
            <v>-</v>
          </cell>
          <cell r="D758">
            <v>2.44736518506825E-4</v>
          </cell>
          <cell r="E758">
            <v>1.6363974178448101E-6</v>
          </cell>
          <cell r="F758">
            <v>4.7601698711499903E-6</v>
          </cell>
          <cell r="G758">
            <v>6.5533728085567604E-4</v>
          </cell>
          <cell r="H758">
            <v>1.1476783736903799E-3</v>
          </cell>
          <cell r="I758">
            <v>9.4610284235406103E-5</v>
          </cell>
          <cell r="J758">
            <v>6.0655315068177502E-5</v>
          </cell>
          <cell r="K758">
            <v>2.3658574189220401E-3</v>
          </cell>
          <cell r="L758">
            <v>3.8159505521380797E-5</v>
          </cell>
          <cell r="M758">
            <v>1.61981398736046E-3</v>
          </cell>
          <cell r="N758">
            <v>1.7574345149730799E-5</v>
          </cell>
          <cell r="O758">
            <v>5.3670991557492999E-3</v>
          </cell>
        </row>
        <row r="759">
          <cell r="A759" t="str">
            <v>D-T-ELC-TW_Bat_S3</v>
          </cell>
          <cell r="B759" t="str">
            <v>VAR_cap</v>
          </cell>
          <cell r="C759" t="str">
            <v>-</v>
          </cell>
          <cell r="D759">
            <v>2.44736518506825E-4</v>
          </cell>
          <cell r="E759">
            <v>2.4637291592466897E-4</v>
          </cell>
          <cell r="F759">
            <v>2.5113308579581903E-4</v>
          </cell>
          <cell r="G759">
            <v>9.0647036665149501E-4</v>
          </cell>
          <cell r="H759">
            <v>2.0541487403418798E-3</v>
          </cell>
          <cell r="I759">
            <v>2.0049264128515301E-3</v>
          </cell>
          <cell r="J759">
            <v>1.7513734944680599E-3</v>
          </cell>
          <cell r="K759">
            <v>3.6688013919160098E-3</v>
          </cell>
          <cell r="L759">
            <v>2.89513690923732E-3</v>
          </cell>
          <cell r="M759">
            <v>4.0844862268720602E-3</v>
          </cell>
          <cell r="N759">
            <v>4.0414052569536204E-3</v>
          </cell>
          <cell r="O759">
            <v>7.0426469937808801E-3</v>
          </cell>
        </row>
        <row r="760">
          <cell r="A760" t="str">
            <v>T_TW-FCLH2O-S4</v>
          </cell>
          <cell r="B760" t="str">
            <v>VAR_fout</v>
          </cell>
          <cell r="C760" t="str">
            <v>TPTWL</v>
          </cell>
          <cell r="G760">
            <v>6.9743837822783006E-5</v>
          </cell>
          <cell r="H760">
            <v>1.7210267590212787E-4</v>
          </cell>
          <cell r="I760">
            <v>2.9429273418474011E-4</v>
          </cell>
          <cell r="J760">
            <v>4.5373861018673916E-4</v>
          </cell>
          <cell r="K760">
            <v>6.9713302312568318E-4</v>
          </cell>
          <cell r="L760">
            <v>8.5990842566014422E-4</v>
          </cell>
          <cell r="M760">
            <v>1.0596074343007353E-3</v>
          </cell>
          <cell r="N760">
            <v>1.2138035457884809E-3</v>
          </cell>
          <cell r="O760">
            <v>1.5439187320149762E-3</v>
          </cell>
        </row>
        <row r="761">
          <cell r="A761" t="str">
            <v>T_TW-FCLH2O-S4</v>
          </cell>
          <cell r="B761" t="str">
            <v>VAR_fin</v>
          </cell>
          <cell r="C761" t="str">
            <v>TH2O</v>
          </cell>
          <cell r="G761">
            <v>4.4649167243008673E-5</v>
          </cell>
          <cell r="H761">
            <v>1.0897457203925442E-4</v>
          </cell>
          <cell r="I761">
            <v>1.8438929176798003E-4</v>
          </cell>
          <cell r="J761">
            <v>2.8109447272405219E-4</v>
          </cell>
          <cell r="K761">
            <v>4.2617059503598096E-4</v>
          </cell>
          <cell r="L761">
            <v>5.2005893739187484E-4</v>
          </cell>
          <cell r="M761">
            <v>6.3575715214874578E-4</v>
          </cell>
          <cell r="N761">
            <v>7.2476720082624937E-4</v>
          </cell>
          <cell r="O761">
            <v>9.2010248744206903E-4</v>
          </cell>
        </row>
        <row r="762">
          <cell r="A762" t="str">
            <v>T_TW-FCLH2O-S4</v>
          </cell>
          <cell r="B762" t="str">
            <v>VAR_ncap</v>
          </cell>
          <cell r="C762" t="str">
            <v>-</v>
          </cell>
          <cell r="G762">
            <v>2.5875816768274398E-5</v>
          </cell>
          <cell r="H762">
            <v>3.9132703286119599E-5</v>
          </cell>
          <cell r="I762">
            <v>4.7169534289436202E-5</v>
          </cell>
          <cell r="J762">
            <v>6.1366365845184206E-5</v>
          </cell>
          <cell r="K762">
            <v>9.4095763618857003E-5</v>
          </cell>
          <cell r="L762">
            <v>9.1927729783578799E-5</v>
          </cell>
          <cell r="M762">
            <v>1.17586115818413E-4</v>
          </cell>
          <cell r="N762">
            <v>1.2021558908541899E-4</v>
          </cell>
          <cell r="O762">
            <v>1.8447448621473301E-4</v>
          </cell>
        </row>
        <row r="763">
          <cell r="A763" t="str">
            <v>T_TW-FCLH2O-S4</v>
          </cell>
          <cell r="B763" t="str">
            <v>VAR_cap</v>
          </cell>
          <cell r="C763" t="str">
            <v>-</v>
          </cell>
          <cell r="G763">
            <v>2.5875816768274398E-5</v>
          </cell>
          <cell r="H763">
            <v>6.4936624296719982E-5</v>
          </cell>
          <cell r="I763">
            <v>1.1202737164689963E-4</v>
          </cell>
          <cell r="J763">
            <v>1.7328225865304722E-4</v>
          </cell>
          <cell r="K763">
            <v>2.6727228993730294E-4</v>
          </cell>
          <cell r="L763">
            <v>3.3321584182932905E-4</v>
          </cell>
          <cell r="M763">
            <v>4.1152620299014455E-4</v>
          </cell>
          <cell r="N763">
            <v>4.7504483448732401E-4</v>
          </cell>
          <cell r="O763">
            <v>6.0782963424547097E-4</v>
          </cell>
        </row>
        <row r="764">
          <cell r="A764" t="str">
            <v>D-T-ELC-TW_Bat_S4</v>
          </cell>
          <cell r="B764" t="str">
            <v>VAR_fout</v>
          </cell>
          <cell r="C764" t="str">
            <v>T-ELC-TWSTGin_S4</v>
          </cell>
          <cell r="D764">
            <v>9.6957836271088958E-5</v>
          </cell>
          <cell r="E764">
            <v>1.7992431417509044E-4</v>
          </cell>
          <cell r="F764">
            <v>2.4065745185940988E-4</v>
          </cell>
          <cell r="G764">
            <v>9.788037577580946E-3</v>
          </cell>
          <cell r="H764">
            <v>1.969688075159225E-2</v>
          </cell>
          <cell r="I764">
            <v>2.2357432424723451E-2</v>
          </cell>
          <cell r="J764">
            <v>2.2664802111572367E-2</v>
          </cell>
          <cell r="K764">
            <v>4.0892874589903254E-2</v>
          </cell>
          <cell r="L764">
            <v>3.3830830396864485E-2</v>
          </cell>
          <cell r="M764">
            <v>5.1054428698387604E-2</v>
          </cell>
          <cell r="N764">
            <v>4.8304812604924648E-2</v>
          </cell>
          <cell r="O764">
            <v>8.6138839046852864E-2</v>
          </cell>
        </row>
        <row r="765">
          <cell r="A765" t="str">
            <v>D-T-ELC-TW_Bat_S4</v>
          </cell>
          <cell r="B765" t="str">
            <v>VAR_fin</v>
          </cell>
          <cell r="C765" t="str">
            <v>TELC</v>
          </cell>
          <cell r="D765">
            <v>9.6957836271088958E-5</v>
          </cell>
          <cell r="E765">
            <v>1.7992431417509044E-4</v>
          </cell>
          <cell r="F765">
            <v>2.4065745185940988E-4</v>
          </cell>
          <cell r="G765">
            <v>9.788037577580946E-3</v>
          </cell>
          <cell r="H765">
            <v>1.969688075159225E-2</v>
          </cell>
          <cell r="I765">
            <v>2.2357432424723451E-2</v>
          </cell>
          <cell r="J765">
            <v>2.2664802111572367E-2</v>
          </cell>
          <cell r="K765">
            <v>4.0892874589903254E-2</v>
          </cell>
          <cell r="L765">
            <v>3.3830830396864485E-2</v>
          </cell>
          <cell r="M765">
            <v>5.1054428698387604E-2</v>
          </cell>
          <cell r="N765">
            <v>4.8304812604924648E-2</v>
          </cell>
          <cell r="O765">
            <v>8.6138839046852864E-2</v>
          </cell>
        </row>
        <row r="766">
          <cell r="A766" t="str">
            <v>D-T-ELC-TW_Bat_S4</v>
          </cell>
          <cell r="B766" t="str">
            <v>VAR_ncap</v>
          </cell>
          <cell r="C766" t="str">
            <v>-</v>
          </cell>
          <cell r="D766">
            <v>2.5166849632138701E-4</v>
          </cell>
          <cell r="E766">
            <v>1.68018234307901E-6</v>
          </cell>
          <cell r="F766">
            <v>5.1919986004443599E-6</v>
          </cell>
          <cell r="G766">
            <v>7.7708434087562801E-4</v>
          </cell>
          <cell r="H766">
            <v>1.0488824033295699E-3</v>
          </cell>
          <cell r="I766">
            <v>2.8119256359937999E-4</v>
          </cell>
          <cell r="J766">
            <v>1.9645575918891199E-4</v>
          </cell>
          <cell r="K766">
            <v>2.0260542303850498E-3</v>
          </cell>
          <cell r="L766">
            <v>2.74211750415225E-5</v>
          </cell>
          <cell r="M766">
            <v>2.8727052538537702E-3</v>
          </cell>
          <cell r="N766">
            <v>2.1196479440346E-5</v>
          </cell>
          <cell r="O766">
            <v>4.17489468597519E-3</v>
          </cell>
        </row>
        <row r="767">
          <cell r="A767" t="str">
            <v>D-T-ELC-TW_Bat_S4</v>
          </cell>
          <cell r="B767" t="str">
            <v>VAR_cap</v>
          </cell>
          <cell r="C767" t="str">
            <v>-</v>
          </cell>
          <cell r="D767">
            <v>2.5166849632138701E-4</v>
          </cell>
          <cell r="E767">
            <v>2.5334867866446602E-4</v>
          </cell>
          <cell r="F767">
            <v>2.5854067726490998E-4</v>
          </cell>
          <cell r="G767">
            <v>1.0356250181405399E-3</v>
          </cell>
          <cell r="H767">
            <v>2.0845074214700999E-3</v>
          </cell>
          <cell r="I767">
            <v>2.3656999850694802E-3</v>
          </cell>
          <cell r="J767">
            <v>2.3977430550899499E-3</v>
          </cell>
          <cell r="K767">
            <v>4.3296692973785302E-3</v>
          </cell>
          <cell r="L767">
            <v>3.58000613154443E-3</v>
          </cell>
          <cell r="M767">
            <v>5.4038289820686298E-3</v>
          </cell>
          <cell r="N767">
            <v>5.11307775474985E-3</v>
          </cell>
          <cell r="O767">
            <v>9.1222718246958701E-3</v>
          </cell>
        </row>
        <row r="768">
          <cell r="A768" t="str">
            <v>T_B_u-ICENGA-S1</v>
          </cell>
          <cell r="B768" t="str">
            <v>VAR_fout</v>
          </cell>
          <cell r="C768" t="str">
            <v>CO2_T</v>
          </cell>
          <cell r="E768">
            <v>1.30564338376358E-2</v>
          </cell>
          <cell r="F768">
            <v>0.15302602944208249</v>
          </cell>
          <cell r="O768">
            <v>2.9986738239278401E-5</v>
          </cell>
        </row>
        <row r="769">
          <cell r="A769" t="str">
            <v>T_B_u-ICENGA-S1</v>
          </cell>
          <cell r="B769" t="str">
            <v>VAR_fout</v>
          </cell>
          <cell r="C769" t="str">
            <v>TPBSu</v>
          </cell>
          <cell r="E769">
            <v>2.7834631585059488E-5</v>
          </cell>
          <cell r="F769">
            <v>3.4229944498678338E-4</v>
          </cell>
          <cell r="O769">
            <v>8.9365069441769999E-8</v>
          </cell>
        </row>
        <row r="770">
          <cell r="A770" t="str">
            <v>T_B_u-ICENGA-S1</v>
          </cell>
          <cell r="B770" t="str">
            <v>VAR_fin</v>
          </cell>
          <cell r="C770" t="str">
            <v>TNGA</v>
          </cell>
          <cell r="E770">
            <v>2.3149705385879096E-4</v>
          </cell>
          <cell r="F770">
            <v>2.7132274723773411E-3</v>
          </cell>
          <cell r="O770">
            <v>5.3167975601557436E-7</v>
          </cell>
        </row>
        <row r="771">
          <cell r="A771" t="str">
            <v>T_B_u-ICENGA-S1</v>
          </cell>
          <cell r="B771" t="str">
            <v>VAR_ncap</v>
          </cell>
          <cell r="C771" t="str">
            <v>-</v>
          </cell>
          <cell r="E771">
            <v>6.8057582847357504E-7</v>
          </cell>
          <cell r="F771">
            <v>6.0441339421960601E-6</v>
          </cell>
          <cell r="I771">
            <v>1.01617436163489E-8</v>
          </cell>
          <cell r="J771">
            <v>1.0485773063386001E-8</v>
          </cell>
          <cell r="K771">
            <v>1.13690803246492E-8</v>
          </cell>
          <cell r="L771">
            <v>1.22273030009424E-8</v>
          </cell>
          <cell r="M771">
            <v>1.18357888366673E-8</v>
          </cell>
          <cell r="N771">
            <v>1.11121098783922E-8</v>
          </cell>
          <cell r="O771">
            <v>1.42212763264239E-8</v>
          </cell>
        </row>
        <row r="772">
          <cell r="A772" t="str">
            <v>T_B_u-ICENGA-S1</v>
          </cell>
          <cell r="B772" t="str">
            <v>VAR_cap</v>
          </cell>
          <cell r="C772" t="str">
            <v>-</v>
          </cell>
          <cell r="E772">
            <v>6.8057582847357504E-7</v>
          </cell>
          <cell r="F772">
            <v>6.7247097706696302E-6</v>
          </cell>
          <cell r="G772">
            <v>1.1978117565509878E-8</v>
          </cell>
          <cell r="H772">
            <v>5.3133138695200704E-9</v>
          </cell>
          <cell r="I772">
            <v>1.01617436163489E-8</v>
          </cell>
          <cell r="J772">
            <v>2.0647516679734899E-8</v>
          </cell>
          <cell r="K772">
            <v>2.5326076934862901E-8</v>
          </cell>
          <cell r="L772">
            <v>2.83129958147386E-8</v>
          </cell>
          <cell r="M772">
            <v>2.9887969640472498E-8</v>
          </cell>
          <cell r="N772">
            <v>2.5113622138882299E-8</v>
          </cell>
          <cell r="O772">
            <v>3.3320920212701003E-8</v>
          </cell>
        </row>
        <row r="773">
          <cell r="A773" t="str">
            <v>T_B_u-ICENGA-S2</v>
          </cell>
          <cell r="B773" t="str">
            <v>VAR_fout</v>
          </cell>
          <cell r="C773" t="str">
            <v>CO2_T</v>
          </cell>
          <cell r="E773">
            <v>1.0113384099487E-2</v>
          </cell>
          <cell r="F773">
            <v>0.68493213508850492</v>
          </cell>
        </row>
        <row r="774">
          <cell r="A774" t="str">
            <v>T_B_u-ICENGA-S2</v>
          </cell>
          <cell r="B774" t="str">
            <v>VAR_fout</v>
          </cell>
          <cell r="C774" t="str">
            <v>TPBSu</v>
          </cell>
          <cell r="E774">
            <v>1.5241457316807926E-5</v>
          </cell>
          <cell r="F774">
            <v>1.0850271621255221E-3</v>
          </cell>
        </row>
        <row r="775">
          <cell r="A775" t="str">
            <v>T_B_u-ICENGA-S2</v>
          </cell>
          <cell r="B775" t="str">
            <v>VAR_fin</v>
          </cell>
          <cell r="C775" t="str">
            <v>TNGA</v>
          </cell>
          <cell r="E775">
            <v>1.7931532091289068E-4</v>
          </cell>
          <cell r="F775">
            <v>1.2144186792349389E-2</v>
          </cell>
        </row>
        <row r="776">
          <cell r="A776" t="str">
            <v>T_B_u-ICENGA-S2</v>
          </cell>
          <cell r="B776" t="str">
            <v>VAR_ncap</v>
          </cell>
          <cell r="C776" t="str">
            <v>-</v>
          </cell>
          <cell r="E776">
            <v>3.71341555587572E-7</v>
          </cell>
          <cell r="F776">
            <v>2.01995866404798E-5</v>
          </cell>
        </row>
        <row r="777">
          <cell r="A777" t="str">
            <v>T_B_u-ICENGA-S2</v>
          </cell>
          <cell r="B777" t="str">
            <v>VAR_cap</v>
          </cell>
          <cell r="C777" t="str">
            <v>-</v>
          </cell>
          <cell r="E777">
            <v>3.71341555587572E-7</v>
          </cell>
          <cell r="F777">
            <v>2.05709281960673E-5</v>
          </cell>
          <cell r="G777">
            <v>3.5614184667997204E-9</v>
          </cell>
          <cell r="H777">
            <v>1.7365839832999619E-9</v>
          </cell>
        </row>
        <row r="778">
          <cell r="A778" t="str">
            <v>T_B_c-ICEDSLEXT</v>
          </cell>
          <cell r="B778" t="str">
            <v>VAR_fout</v>
          </cell>
          <cell r="C778" t="str">
            <v>CO2_T</v>
          </cell>
          <cell r="D778">
            <v>0.44181402156234201</v>
          </cell>
          <cell r="E778">
            <v>0.44078849656484298</v>
          </cell>
          <cell r="F778">
            <v>0.43750400748072799</v>
          </cell>
        </row>
        <row r="779">
          <cell r="A779" t="str">
            <v>T_B_c-ICEDSLEXT</v>
          </cell>
          <cell r="B779" t="str">
            <v>VAR_fout</v>
          </cell>
          <cell r="C779" t="str">
            <v>TPBSc</v>
          </cell>
          <cell r="D779">
            <v>5.9974894798917419E-2</v>
          </cell>
          <cell r="E779">
            <v>4.7985971535893505E-2</v>
          </cell>
          <cell r="F779">
            <v>2.998628733848744E-2</v>
          </cell>
        </row>
        <row r="780">
          <cell r="A780" t="str">
            <v>T_B_c-ICEDSLEXT</v>
          </cell>
          <cell r="B780" t="str">
            <v>VAR_fin</v>
          </cell>
          <cell r="C780" t="str">
            <v>TDSL</v>
          </cell>
          <cell r="D780">
            <v>6.0274764196772447E-3</v>
          </cell>
          <cell r="E780">
            <v>6.0134856284426094E-3</v>
          </cell>
          <cell r="F780">
            <v>5.9686767732705015E-3</v>
          </cell>
        </row>
        <row r="781">
          <cell r="A781" t="str">
            <v>T_B_c-ICEDSLEXT</v>
          </cell>
          <cell r="B781" t="str">
            <v>VAR_cap</v>
          </cell>
          <cell r="C781" t="str">
            <v>-</v>
          </cell>
          <cell r="D781">
            <v>1.303313287740454E-3</v>
          </cell>
          <cell r="E781">
            <v>1.04265638017014E-3</v>
          </cell>
          <cell r="F781">
            <v>6.5166023760633498E-4</v>
          </cell>
        </row>
        <row r="782">
          <cell r="A782" t="str">
            <v>T_B_u-ICENGA-S3</v>
          </cell>
          <cell r="B782" t="str">
            <v>VAR_fout</v>
          </cell>
          <cell r="C782" t="str">
            <v>CO2_T</v>
          </cell>
          <cell r="E782">
            <v>9.0057245811423197E-3</v>
          </cell>
          <cell r="F782">
            <v>4.7594773620644397E-2</v>
          </cell>
        </row>
        <row r="783">
          <cell r="A783" t="str">
            <v>T_B_u-ICENGA-S3</v>
          </cell>
          <cell r="B783" t="str">
            <v>VAR_fout</v>
          </cell>
          <cell r="C783" t="str">
            <v>TPBSu</v>
          </cell>
          <cell r="E783">
            <v>9.0092587629850328E-6</v>
          </cell>
          <cell r="F783">
            <v>4.9523787172019909E-5</v>
          </cell>
        </row>
        <row r="784">
          <cell r="A784" t="str">
            <v>T_B_u-ICENGA-S3</v>
          </cell>
          <cell r="B784" t="str">
            <v>VAR_fin</v>
          </cell>
          <cell r="C784" t="str">
            <v>TNGA</v>
          </cell>
          <cell r="E784">
            <v>1.596759677507504E-4</v>
          </cell>
          <cell r="F784">
            <v>8.4387896490504166E-4</v>
          </cell>
        </row>
        <row r="785">
          <cell r="A785" t="str">
            <v>T_B_u-ICENGA-S3</v>
          </cell>
          <cell r="B785" t="str">
            <v>VAR_ncap</v>
          </cell>
          <cell r="C785" t="str">
            <v>-</v>
          </cell>
          <cell r="E785">
            <v>2.0912744854542799E-7</v>
          </cell>
          <cell r="F785">
            <v>7.5040594345571305E-7</v>
          </cell>
        </row>
        <row r="786">
          <cell r="A786" t="str">
            <v>T_B_u-ICENGA-S3</v>
          </cell>
          <cell r="B786" t="str">
            <v>VAR_cap</v>
          </cell>
          <cell r="C786" t="str">
            <v>-</v>
          </cell>
          <cell r="E786">
            <v>2.0912744854542799E-7</v>
          </cell>
          <cell r="F786">
            <v>9.5953339200114105E-7</v>
          </cell>
          <cell r="G786">
            <v>1.6368608328069214E-9</v>
          </cell>
        </row>
        <row r="787">
          <cell r="A787" t="str">
            <v>T_B_u-ICENGA-S4</v>
          </cell>
          <cell r="B787" t="str">
            <v>VAR_fout</v>
          </cell>
          <cell r="C787" t="str">
            <v>CO2_T</v>
          </cell>
          <cell r="E787">
            <v>1.5590504136335701E-3</v>
          </cell>
          <cell r="F787">
            <v>9.3475589542258396E-3</v>
          </cell>
        </row>
        <row r="788">
          <cell r="A788" t="str">
            <v>T_B_u-ICENGA-S4</v>
          </cell>
          <cell r="B788" t="str">
            <v>VAR_fout</v>
          </cell>
          <cell r="C788" t="str">
            <v>TPBSu</v>
          </cell>
          <cell r="E788">
            <v>1.0418315070030254E-6</v>
          </cell>
          <cell r="F788">
            <v>6.4612572778347554E-6</v>
          </cell>
        </row>
        <row r="789">
          <cell r="A789" t="str">
            <v>T_B_u-ICENGA-S4</v>
          </cell>
          <cell r="B789" t="str">
            <v>VAR_fin</v>
          </cell>
          <cell r="C789" t="str">
            <v>TNGA</v>
          </cell>
          <cell r="E789">
            <v>2.7642737830382455E-5</v>
          </cell>
          <cell r="F789">
            <v>1.657368608905291E-4</v>
          </cell>
        </row>
        <row r="790">
          <cell r="A790" t="str">
            <v>T_B_u-ICENGA-S4</v>
          </cell>
          <cell r="B790" t="str">
            <v>VAR_ncap</v>
          </cell>
          <cell r="C790" t="str">
            <v>-</v>
          </cell>
          <cell r="E790">
            <v>4.2057882911011901E-8</v>
          </cell>
          <cell r="F790">
            <v>8.7037105736369599E-8</v>
          </cell>
        </row>
        <row r="791">
          <cell r="A791" t="str">
            <v>T_B_u-ICENGA-S4</v>
          </cell>
          <cell r="B791" t="str">
            <v>VAR_cap</v>
          </cell>
          <cell r="C791" t="str">
            <v>-</v>
          </cell>
          <cell r="E791">
            <v>4.2057882911011901E-8</v>
          </cell>
          <cell r="F791">
            <v>1.29094988647381E-7</v>
          </cell>
          <cell r="G791">
            <v>6.8750705627920923E-10</v>
          </cell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18.873138662149302</v>
          </cell>
          <cell r="C9">
            <v>22.215006713403568</v>
          </cell>
          <cell r="D9">
            <v>26.213531828403156</v>
          </cell>
          <cell r="E9">
            <v>30.730985568597003</v>
          </cell>
          <cell r="F9">
            <v>39.028682174124441</v>
          </cell>
          <cell r="G9">
            <v>42.126029136943707</v>
          </cell>
          <cell r="H9">
            <v>44.007064146948714</v>
          </cell>
          <cell r="I9">
            <v>47.131890521763353</v>
          </cell>
          <cell r="J9">
            <v>49.176036747725981</v>
          </cell>
          <cell r="K9">
            <v>52.3691139757493</v>
          </cell>
          <cell r="L9">
            <v>54.554560936712413</v>
          </cell>
          <cell r="M9">
            <v>55.923666992798061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6.9748110682954609E-4</v>
          </cell>
          <cell r="H28">
            <v>8.333694242910937E-2</v>
          </cell>
          <cell r="I28">
            <v>0.16188319014041652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82.760005765598734</v>
          </cell>
          <cell r="C14">
            <v>83.109683065146527</v>
          </cell>
          <cell r="D14">
            <v>73.037368112219411</v>
          </cell>
          <cell r="E14">
            <v>73.077203992766613</v>
          </cell>
          <cell r="F14">
            <v>57.791810296791184</v>
          </cell>
          <cell r="G14">
            <v>33.160765195503245</v>
          </cell>
          <cell r="H14">
            <v>0</v>
          </cell>
          <cell r="I14">
            <v>0</v>
          </cell>
          <cell r="J14">
            <v>8.1388702222869931</v>
          </cell>
          <cell r="K14">
            <v>31.389700244631626</v>
          </cell>
          <cell r="L14">
            <v>31.40106753033124</v>
          </cell>
          <cell r="M14">
            <v>35.102550377679592</v>
          </cell>
        </row>
        <row r="15">
          <cell r="B15">
            <v>66.74568000006127</v>
          </cell>
          <cell r="C15">
            <v>49.798800352712256</v>
          </cell>
          <cell r="D15">
            <v>68.529113282402164</v>
          </cell>
          <cell r="E15">
            <v>69.614448274865339</v>
          </cell>
          <cell r="F15">
            <v>70.698699107497674</v>
          </cell>
          <cell r="G15">
            <v>71.783255833204876</v>
          </cell>
          <cell r="H15">
            <v>72.866841176633088</v>
          </cell>
          <cell r="I15">
            <v>73.95206249170468</v>
          </cell>
          <cell r="J15">
            <v>73.952047133395268</v>
          </cell>
          <cell r="K15">
            <v>73.952170913094974</v>
          </cell>
          <cell r="L15">
            <v>73.952155924135425</v>
          </cell>
          <cell r="M15">
            <v>73.951231429546922</v>
          </cell>
        </row>
        <row r="16">
          <cell r="B16">
            <v>66.63240050276066</v>
          </cell>
          <cell r="C16">
            <v>55.764001733336393</v>
          </cell>
          <cell r="D16">
            <v>65.556318370186943</v>
          </cell>
          <cell r="E16">
            <v>64.475119945139795</v>
          </cell>
          <cell r="F16">
            <v>63.391538066884053</v>
          </cell>
          <cell r="G16">
            <v>62.306984633605893</v>
          </cell>
          <cell r="H16">
            <v>61.223399740429272</v>
          </cell>
          <cell r="I16">
            <v>60.138180813793028</v>
          </cell>
          <cell r="J16">
            <v>60.138199039348805</v>
          </cell>
          <cell r="K16">
            <v>60.138075297195272</v>
          </cell>
          <cell r="L16">
            <v>60.1380964897062</v>
          </cell>
          <cell r="M16">
            <v>60.139069257220655</v>
          </cell>
        </row>
        <row r="17">
          <cell r="B17">
            <v>12.841926208664832</v>
          </cell>
          <cell r="C17">
            <v>16.036758635126368</v>
          </cell>
          <cell r="D17">
            <v>5.9238293311084522</v>
          </cell>
          <cell r="E17">
            <v>12.731986606672251</v>
          </cell>
          <cell r="F17">
            <v>12.768935851980618</v>
          </cell>
          <cell r="G17">
            <v>12.798977511214028</v>
          </cell>
          <cell r="H17">
            <v>12.829951668609736</v>
          </cell>
          <cell r="I17">
            <v>12.861961355338595</v>
          </cell>
          <cell r="J17">
            <v>12.891006882102143</v>
          </cell>
          <cell r="K17">
            <v>12.925310401093919</v>
          </cell>
          <cell r="L17">
            <v>12.966287681805857</v>
          </cell>
          <cell r="M17">
            <v>13.011836675390096</v>
          </cell>
        </row>
        <row r="18">
          <cell r="B18">
            <v>3.9602958045866499E-2</v>
          </cell>
          <cell r="C18">
            <v>8.6367225798690843E-5</v>
          </cell>
          <cell r="D18">
            <v>8.0381829016999487E-3</v>
          </cell>
          <cell r="E18">
            <v>3.8057763613340303E-3</v>
          </cell>
          <cell r="F18">
            <v>4.6404288862060081E-3</v>
          </cell>
          <cell r="G18">
            <v>5.8560480216814717E-3</v>
          </cell>
          <cell r="H18">
            <v>1.6140727975554572E-2</v>
          </cell>
          <cell r="I18">
            <v>4.0195272276500389E-2</v>
          </cell>
          <cell r="J18">
            <v>2.1679912586746203E-2</v>
          </cell>
          <cell r="K18">
            <v>4.1018714663944002E-2</v>
          </cell>
          <cell r="L18">
            <v>3.2718373803626348E-2</v>
          </cell>
          <cell r="M18">
            <v>5.6566020786960006E-2</v>
          </cell>
        </row>
        <row r="19">
          <cell r="B19">
            <v>6.5070003551126394</v>
          </cell>
          <cell r="C19">
            <v>7.3027687497980844</v>
          </cell>
          <cell r="D19">
            <v>8.1961046758515064</v>
          </cell>
          <cell r="E19">
            <v>7.3981444651245036</v>
          </cell>
          <cell r="F19">
            <v>7.4918667018723797</v>
          </cell>
          <cell r="G19">
            <v>7.6680477643846041</v>
          </cell>
          <cell r="H19">
            <v>7.8484539882732527</v>
          </cell>
          <cell r="I19">
            <v>8.0332935099904628</v>
          </cell>
          <cell r="J19">
            <v>8.0332942737107622</v>
          </cell>
          <cell r="K19">
            <v>8.0333016049548469</v>
          </cell>
          <cell r="L19">
            <v>8.0333033677903742</v>
          </cell>
          <cell r="M19">
            <v>8.0333808317745845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5.8303837873543214E-2</v>
          </cell>
          <cell r="H21">
            <v>1.9586591014176877</v>
          </cell>
          <cell r="I21">
            <v>3.0885992115920344</v>
          </cell>
          <cell r="J21">
            <v>9.9313835515490769</v>
          </cell>
          <cell r="K21">
            <v>11.746254570056871</v>
          </cell>
          <cell r="L21">
            <v>12.266935873684055</v>
          </cell>
          <cell r="M21">
            <v>11.335841597541839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1.778991199227339E-2</v>
          </cell>
          <cell r="G22">
            <v>6.3847075448186727E-2</v>
          </cell>
          <cell r="H22">
            <v>0.45767793838172904</v>
          </cell>
          <cell r="I22">
            <v>0.35799805871744372</v>
          </cell>
          <cell r="J22">
            <v>0.40299780533165519</v>
          </cell>
          <cell r="K22">
            <v>8.8814927271092928E-2</v>
          </cell>
          <cell r="L22">
            <v>8.077691298944939E-2</v>
          </cell>
          <cell r="M22">
            <v>0.13435010562210226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0.96588279757047402</v>
          </cell>
          <cell r="C24">
            <v>3.4449130120598929E-4</v>
          </cell>
          <cell r="D24">
            <v>1.9271170920820563E-2</v>
          </cell>
          <cell r="E24">
            <v>0.5351795929310057</v>
          </cell>
          <cell r="F24">
            <v>0.42249282277793815</v>
          </cell>
          <cell r="G24">
            <v>0.92944172540015257</v>
          </cell>
          <cell r="H24">
            <v>1.0827933126302394</v>
          </cell>
          <cell r="I24">
            <v>1.4752897358047041</v>
          </cell>
          <cell r="J24">
            <v>0.12611466132029392</v>
          </cell>
          <cell r="K24">
            <v>3.1639545366200512E-2</v>
          </cell>
          <cell r="L24">
            <v>1.1732075493480808E-2</v>
          </cell>
          <cell r="M24">
            <v>1.2428353304927165E-2</v>
          </cell>
        </row>
        <row r="25">
          <cell r="B25">
            <v>0.41022751038176947</v>
          </cell>
          <cell r="C25">
            <v>6.1448032884163277E-2</v>
          </cell>
          <cell r="D25">
            <v>0.54105410119550335</v>
          </cell>
          <cell r="E25">
            <v>1.0889863782656022</v>
          </cell>
          <cell r="F25">
            <v>1.3269111996124645</v>
          </cell>
          <cell r="G25">
            <v>1.5498606746080754</v>
          </cell>
          <cell r="H25">
            <v>1.561561682079657</v>
          </cell>
          <cell r="I25">
            <v>1.2303812165669212</v>
          </cell>
          <cell r="J25">
            <v>0.41327736333551457</v>
          </cell>
          <cell r="K25">
            <v>0.39477504961588017</v>
          </cell>
          <cell r="L25">
            <v>0.35377948810986698</v>
          </cell>
          <cell r="M25">
            <v>0.24177236501400159</v>
          </cell>
        </row>
        <row r="26">
          <cell r="B26">
            <v>1.5405621642494858</v>
          </cell>
          <cell r="C26">
            <v>1.4151258591839435</v>
          </cell>
          <cell r="D26">
            <v>1.3275844726688597</v>
          </cell>
          <cell r="E26">
            <v>1.4053771233902492</v>
          </cell>
          <cell r="F26">
            <v>1.394813966259578</v>
          </cell>
          <cell r="G26">
            <v>1.3943768954751226</v>
          </cell>
          <cell r="H26">
            <v>1.3934104995409184</v>
          </cell>
          <cell r="I26">
            <v>1.3918665560624564</v>
          </cell>
          <cell r="J26">
            <v>1.391862786787867</v>
          </cell>
          <cell r="K26">
            <v>1.3918585066446789</v>
          </cell>
          <cell r="L26">
            <v>1.3918553464844543</v>
          </cell>
          <cell r="M26">
            <v>1.3918188648281224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1.8029645946682771E-3</v>
          </cell>
          <cell r="C28">
            <v>5.8662823464277772E-5</v>
          </cell>
          <cell r="D28">
            <v>2.3175879368509326E-3</v>
          </cell>
          <cell r="E28">
            <v>1.6057434253813165E-3</v>
          </cell>
          <cell r="F28">
            <v>2.2335005388600692E-3</v>
          </cell>
          <cell r="G28">
            <v>2.3348558056943865E-3</v>
          </cell>
          <cell r="H28">
            <v>2.4891857460404383E-3</v>
          </cell>
          <cell r="I28">
            <v>4.0480937055542322E-3</v>
          </cell>
          <cell r="J28">
            <v>2.7034441991128939E-3</v>
          </cell>
          <cell r="K28">
            <v>3.8916158445376397E-3</v>
          </cell>
          <cell r="L28">
            <v>3.0616337917405622E-3</v>
          </cell>
          <cell r="M28">
            <v>3.8805874236905753E-3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0.46677732556268609</v>
          </cell>
          <cell r="H29">
            <v>1.2247892069855257</v>
          </cell>
          <cell r="I29">
            <v>1.2253573178108774</v>
          </cell>
          <cell r="J29">
            <v>0.90599671541182158</v>
          </cell>
          <cell r="K29">
            <v>0.81464805825707032</v>
          </cell>
          <cell r="L29">
            <v>7.2266367142551982E-2</v>
          </cell>
          <cell r="M29">
            <v>4.6097432701585749E-2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3.6913517559827554E-3</v>
          </cell>
          <cell r="H30">
            <v>3.808942905288373E-3</v>
          </cell>
          <cell r="I30">
            <v>8.2572495877932858E-3</v>
          </cell>
          <cell r="J30">
            <v>8.2687251453425568E-3</v>
          </cell>
          <cell r="K30">
            <v>4.3189751439046201E-2</v>
          </cell>
          <cell r="L30">
            <v>0.13888827342294846</v>
          </cell>
          <cell r="M30">
            <v>0.14148971176584604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1.2395666776302435E-2</v>
          </cell>
          <cell r="I32">
            <v>1.966269737700875E-2</v>
          </cell>
          <cell r="J32">
            <v>2.025529132156164E-2</v>
          </cell>
          <cell r="K32">
            <v>2.100939833421717E-2</v>
          </cell>
          <cell r="L32">
            <v>2.417451397042459E-2</v>
          </cell>
          <cell r="M32">
            <v>4.2809293009816972E-2</v>
          </cell>
        </row>
        <row r="33">
          <cell r="B33">
            <v>0.52400000000000047</v>
          </cell>
          <cell r="C33">
            <v>0.54529253951290813</v>
          </cell>
          <cell r="D33">
            <v>0.50316513784645689</v>
          </cell>
          <cell r="E33">
            <v>0.59978404924929174</v>
          </cell>
          <cell r="F33">
            <v>0.60169161750659117</v>
          </cell>
          <cell r="G33">
            <v>0.60205637991610161</v>
          </cell>
          <cell r="H33">
            <v>0.6243168492745319</v>
          </cell>
          <cell r="I33">
            <v>0.62436437825568736</v>
          </cell>
          <cell r="J33">
            <v>0.62729170189907602</v>
          </cell>
          <cell r="K33">
            <v>0.62881536948433847</v>
          </cell>
          <cell r="L33">
            <v>0.62893161462313996</v>
          </cell>
          <cell r="M33">
            <v>0.62947627192578748</v>
          </cell>
        </row>
        <row r="34">
          <cell r="B34">
            <v>0</v>
          </cell>
          <cell r="C34">
            <v>0</v>
          </cell>
          <cell r="D34">
            <v>0.15619161658328937</v>
          </cell>
          <cell r="E34">
            <v>0.30184883890376757</v>
          </cell>
          <cell r="F34">
            <v>1.0529937932777687</v>
          </cell>
          <cell r="G34">
            <v>1.0576061035838582</v>
          </cell>
          <cell r="H34">
            <v>0.98561383258727675</v>
          </cell>
          <cell r="I34">
            <v>0.88019109886479519</v>
          </cell>
          <cell r="J34">
            <v>0.35971102491520274</v>
          </cell>
          <cell r="K34">
            <v>0.13203215293094414</v>
          </cell>
          <cell r="L34">
            <v>7.5202567650274416E-2</v>
          </cell>
          <cell r="M34">
            <v>0.20025849382687486</v>
          </cell>
        </row>
        <row r="35">
          <cell r="B35">
            <v>3.517953999707534</v>
          </cell>
          <cell r="C35">
            <v>4.8486225061026396</v>
          </cell>
          <cell r="D35">
            <v>11.927075485464066</v>
          </cell>
          <cell r="E35">
            <v>14.116606277644156</v>
          </cell>
          <cell r="F35">
            <v>14.836736838454067</v>
          </cell>
          <cell r="G35">
            <v>15.59356108093364</v>
          </cell>
          <cell r="H35">
            <v>16.388993816360781</v>
          </cell>
          <cell r="I35">
            <v>17.22500266805589</v>
          </cell>
          <cell r="J35">
            <v>18.103656429621466</v>
          </cell>
          <cell r="K35">
            <v>19.027133656205759</v>
          </cell>
          <cell r="L35">
            <v>19.997722870800946</v>
          </cell>
          <cell r="M35">
            <v>21.017879011698167</v>
          </cell>
        </row>
        <row r="36">
          <cell r="B36">
            <v>2.1349390887346629</v>
          </cell>
          <cell r="C36">
            <v>3.390730503214467</v>
          </cell>
          <cell r="D36">
            <v>6.9698922770052896</v>
          </cell>
          <cell r="E36">
            <v>18.916699306663681</v>
          </cell>
          <cell r="F36">
            <v>19.881653354895924</v>
          </cell>
          <cell r="G36">
            <v>20.895818848165174</v>
          </cell>
          <cell r="H36">
            <v>21.961716973217506</v>
          </cell>
          <cell r="I36">
            <v>23.081989756286518</v>
          </cell>
          <cell r="J36">
            <v>24.259406879973831</v>
          </cell>
          <cell r="K36">
            <v>25.496890647555894</v>
          </cell>
          <cell r="L36">
            <v>26.797500285978586</v>
          </cell>
          <cell r="M36">
            <v>28.164628509438955</v>
          </cell>
        </row>
        <row r="37">
          <cell r="B37">
            <v>0.86248322578584768</v>
          </cell>
          <cell r="C37">
            <v>1.2876573277411822</v>
          </cell>
          <cell r="D37">
            <v>5.8107705228016018</v>
          </cell>
          <cell r="E37">
            <v>12.773459780315793</v>
          </cell>
          <cell r="F37">
            <v>13.425054909355712</v>
          </cell>
          <cell r="G37">
            <v>14.109868999528031</v>
          </cell>
          <cell r="H37">
            <v>14.829615885455116</v>
          </cell>
          <cell r="I37">
            <v>15.586079826398059</v>
          </cell>
          <cell r="J37">
            <v>16.381130109019978</v>
          </cell>
          <cell r="K37">
            <v>17.216740655554645</v>
          </cell>
          <cell r="L37">
            <v>18.094977997105801</v>
          </cell>
          <cell r="M37">
            <v>19.01807863772672</v>
          </cell>
        </row>
        <row r="38">
          <cell r="B38">
            <v>2.8396236857719668</v>
          </cell>
          <cell r="C38">
            <v>3.2944552356625487</v>
          </cell>
          <cell r="D38">
            <v>3.9360831600575916</v>
          </cell>
          <cell r="E38">
            <v>4.4087727975438593</v>
          </cell>
          <cell r="F38">
            <v>4.6339716044998669</v>
          </cell>
          <cell r="G38">
            <v>4.8703505249958958</v>
          </cell>
          <cell r="H38">
            <v>5.1187893646234119</v>
          </cell>
          <cell r="I38">
            <v>5.379902333945271</v>
          </cell>
          <cell r="J38">
            <v>5.6543346044103675</v>
          </cell>
          <cell r="K38">
            <v>5.9427690671416169</v>
          </cell>
          <cell r="L38">
            <v>6.2459203111746548</v>
          </cell>
          <cell r="M38">
            <v>6.5645994178498466</v>
          </cell>
        </row>
        <row r="39">
          <cell r="B39">
            <v>0.66997884461482271</v>
          </cell>
          <cell r="C39">
            <v>9.0849605326630126E-2</v>
          </cell>
          <cell r="D39">
            <v>5.7872783962530414E-2</v>
          </cell>
          <cell r="E39">
            <v>0.85364309367675451</v>
          </cell>
          <cell r="F39">
            <v>0.66069229937834029</v>
          </cell>
          <cell r="G39">
            <v>0.174515263399459</v>
          </cell>
          <cell r="H39">
            <v>0.13516049870654062</v>
          </cell>
          <cell r="I39">
            <v>7.5294454068529804E-2</v>
          </cell>
          <cell r="J39">
            <v>4.8785139931383288E-2</v>
          </cell>
          <cell r="K39">
            <v>6.609744873274595E-2</v>
          </cell>
          <cell r="L39">
            <v>8.7552635155464145E-2</v>
          </cell>
          <cell r="M39">
            <v>0.1653476754137925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7.0506319779120002E-2</v>
          </cell>
          <cell r="C41">
            <v>0.1713886572323485</v>
          </cell>
          <cell r="D41">
            <v>2.9904373797593211E-3</v>
          </cell>
          <cell r="E41">
            <v>0.16611974724312495</v>
          </cell>
          <cell r="F41">
            <v>0.16467147294297674</v>
          </cell>
          <cell r="G41">
            <v>1.8337620279442021E-2</v>
          </cell>
          <cell r="H41">
            <v>2.0342266485621454E-2</v>
          </cell>
          <cell r="I41">
            <v>2.4091202452884028E-2</v>
          </cell>
          <cell r="J41">
            <v>2.7540440561792588E-2</v>
          </cell>
          <cell r="K41">
            <v>2.7358034005379322E-2</v>
          </cell>
          <cell r="L41">
            <v>2.7880750481368049E-2</v>
          </cell>
          <cell r="M41">
            <v>2.8865971001769089E-2</v>
          </cell>
        </row>
        <row r="42">
          <cell r="B42">
            <v>0.17265225923736838</v>
          </cell>
          <cell r="C42">
            <v>0.52142545471414703</v>
          </cell>
          <cell r="D42">
            <v>1.1584843221488841</v>
          </cell>
          <cell r="E42">
            <v>1.8580649333576222</v>
          </cell>
          <cell r="F42">
            <v>2.5198001056913455</v>
          </cell>
          <cell r="G42">
            <v>2.9708329645295661</v>
          </cell>
          <cell r="H42">
            <v>3.6305893202330077</v>
          </cell>
          <cell r="I42">
            <v>4.6071365989724882</v>
          </cell>
          <cell r="J42">
            <v>5.4269320145008439</v>
          </cell>
          <cell r="K42">
            <v>5.4359284299964532</v>
          </cell>
          <cell r="L42">
            <v>5.4832231022799354</v>
          </cell>
          <cell r="M42">
            <v>5.5466374231780273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0.23005038791249233</v>
          </cell>
          <cell r="C44">
            <v>0.23015908346144151</v>
          </cell>
          <cell r="D44">
            <v>0.3367097243277678</v>
          </cell>
          <cell r="E44">
            <v>0.33294708944682033</v>
          </cell>
          <cell r="F44">
            <v>0.32918804932536544</v>
          </cell>
          <cell r="G44">
            <v>0.32752596045432186</v>
          </cell>
          <cell r="H44">
            <v>0.32586450829286601</v>
          </cell>
          <cell r="I44">
            <v>0.32420594080754273</v>
          </cell>
          <cell r="J44">
            <v>0.32420304963742619</v>
          </cell>
          <cell r="K44">
            <v>0.32420636499419986</v>
          </cell>
          <cell r="L44">
            <v>0.32420442129214905</v>
          </cell>
          <cell r="M44">
            <v>0.32421515650961447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3.7491704184239249E-3</v>
          </cell>
          <cell r="F46">
            <v>1.198713499855635E-2</v>
          </cell>
          <cell r="G46">
            <v>1.9468956462513756E-2</v>
          </cell>
          <cell r="H46">
            <v>1.9579128477576493E-2</v>
          </cell>
          <cell r="I46">
            <v>5.5513104405834957E-2</v>
          </cell>
          <cell r="J46">
            <v>4.8878872939565388E-2</v>
          </cell>
          <cell r="K46">
            <v>0.1310276109695408</v>
          </cell>
          <cell r="L46">
            <v>0.11689569638947021</v>
          </cell>
          <cell r="M46">
            <v>0.15990902438206092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3.1995166890685612E-3</v>
          </cell>
          <cell r="F47">
            <v>4.4443794639344369E-3</v>
          </cell>
          <cell r="G47">
            <v>7.8301812792768658E-3</v>
          </cell>
          <cell r="H47">
            <v>1.125782923298266E-2</v>
          </cell>
          <cell r="I47">
            <v>1.9253429893452311E-2</v>
          </cell>
          <cell r="J47">
            <v>1.6327612403970231E-2</v>
          </cell>
          <cell r="K47">
            <v>2.5471518948480706E-2</v>
          </cell>
          <cell r="L47">
            <v>2.5735088571586441E-2</v>
          </cell>
          <cell r="M47">
            <v>5.5871869067410485E-2</v>
          </cell>
        </row>
        <row r="48">
          <cell r="B48">
            <v>1.6957091179431751E-2</v>
          </cell>
          <cell r="C48">
            <v>4.1339022231985179E-3</v>
          </cell>
          <cell r="D48">
            <v>1.6126902711595344E-2</v>
          </cell>
          <cell r="E48">
            <v>1.4136826080490621E-2</v>
          </cell>
          <cell r="F48">
            <v>2.9207356349967139E-2</v>
          </cell>
          <cell r="G48">
            <v>3.2005724433486538E-2</v>
          </cell>
          <cell r="H48">
            <v>3.7860440780294741E-2</v>
          </cell>
          <cell r="I48">
            <v>4.9437242461280395E-2</v>
          </cell>
          <cell r="J48">
            <v>4.2592695290210439E-2</v>
          </cell>
          <cell r="K48">
            <v>4.1052354165980326E-2</v>
          </cell>
          <cell r="L48">
            <v>0.15230171336799286</v>
          </cell>
          <cell r="M48">
            <v>0.15858108728801462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5.7688137837942459E-4</v>
          </cell>
          <cell r="F49">
            <v>2.0721750474565464E-3</v>
          </cell>
          <cell r="G49">
            <v>2.1098055597369922E-3</v>
          </cell>
          <cell r="H49">
            <v>2.2396407610931774E-3</v>
          </cell>
          <cell r="I49">
            <v>5.3278871061210997E-3</v>
          </cell>
          <cell r="J49">
            <v>4.3133063321457374E-3</v>
          </cell>
          <cell r="K49">
            <v>6.7944043626623311E-3</v>
          </cell>
          <cell r="L49">
            <v>6.5185654611890683E-3</v>
          </cell>
          <cell r="M49">
            <v>1.2085418436154068E-2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2.9983272797610787E-3</v>
          </cell>
          <cell r="F50">
            <v>5.9993133557554815E-3</v>
          </cell>
          <cell r="G50">
            <v>6.3626559874133074E-3</v>
          </cell>
          <cell r="H50">
            <v>5.7348532070220556E-3</v>
          </cell>
          <cell r="I50">
            <v>1.337233341287563E-2</v>
          </cell>
          <cell r="J50">
            <v>1.2410761269750208E-2</v>
          </cell>
          <cell r="K50">
            <v>1.6189256663872321E-2</v>
          </cell>
          <cell r="L50">
            <v>1.0947923518739123E-2</v>
          </cell>
          <cell r="M50">
            <v>2.0652280810424941E-2</v>
          </cell>
        </row>
        <row r="51">
          <cell r="B51">
            <v>2.8727703722186852E-2</v>
          </cell>
          <cell r="C51">
            <v>1.9202746805087958E-2</v>
          </cell>
          <cell r="D51">
            <v>9.7609441624696702E-2</v>
          </cell>
          <cell r="E51">
            <v>0.62667050151382642</v>
          </cell>
          <cell r="F51">
            <v>0.64903556390569928</v>
          </cell>
          <cell r="G51">
            <v>0.74701741171389235</v>
          </cell>
          <cell r="H51">
            <v>0.68645457349597416</v>
          </cell>
          <cell r="I51">
            <v>0.72578118213530729</v>
          </cell>
          <cell r="J51">
            <v>0.72190406589220713</v>
          </cell>
          <cell r="K51">
            <v>0.701208444671096</v>
          </cell>
          <cell r="L51">
            <v>0.59497033536741117</v>
          </cell>
          <cell r="M51">
            <v>0.51066302919264861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2.5066461396192627E-3</v>
          </cell>
          <cell r="F52">
            <v>9.9964967144521247E-3</v>
          </cell>
          <cell r="G52">
            <v>1.0243067175209546E-2</v>
          </cell>
          <cell r="H52">
            <v>1.1738542217933991E-2</v>
          </cell>
          <cell r="I52">
            <v>3.1976278419038946E-2</v>
          </cell>
          <cell r="J52">
            <v>2.7406039145866888E-2</v>
          </cell>
          <cell r="K52">
            <v>4.9625417634179644E-2</v>
          </cell>
          <cell r="L52">
            <v>4.7941317880314638E-2</v>
          </cell>
          <cell r="M52">
            <v>8.7402001727309303E-2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8.0458938830394733E-3</v>
          </cell>
          <cell r="F53">
            <v>1.0536560340567002E-2</v>
          </cell>
          <cell r="G53">
            <v>9.7071825277183811E-3</v>
          </cell>
          <cell r="H53">
            <v>9.3182445621322347E-3</v>
          </cell>
          <cell r="I53">
            <v>2.3940977415471149E-2</v>
          </cell>
          <cell r="J53">
            <v>2.2863741995203822E-2</v>
          </cell>
          <cell r="K53">
            <v>2.3048874913271261E-2</v>
          </cell>
          <cell r="L53">
            <v>2.2915379633810545E-2</v>
          </cell>
          <cell r="M53">
            <v>4.3334280996104438E-2</v>
          </cell>
        </row>
        <row r="54">
          <cell r="B54">
            <v>0.95937100385894691</v>
          </cell>
          <cell r="C54">
            <v>1.1060767422175997</v>
          </cell>
          <cell r="D54">
            <v>1.1060768081154986</v>
          </cell>
          <cell r="E54">
            <v>1.106075055979846</v>
          </cell>
          <cell r="F54">
            <v>1.1060756536020389</v>
          </cell>
          <cell r="G54">
            <v>1.1060772277277235</v>
          </cell>
          <cell r="H54">
            <v>1.1060812488530223</v>
          </cell>
          <cell r="I54">
            <v>1.1060889733519415</v>
          </cell>
          <cell r="J54">
            <v>1.1060957556538047</v>
          </cell>
          <cell r="K54">
            <v>1.1061161325113948</v>
          </cell>
          <cell r="L54">
            <v>1.106193502113006</v>
          </cell>
          <cell r="M54">
            <v>1.1089105956464786</v>
          </cell>
        </row>
        <row r="55">
          <cell r="B55">
            <v>0.59442554608648346</v>
          </cell>
          <cell r="C55">
            <v>0.62590605449614423</v>
          </cell>
          <cell r="D55">
            <v>0.52814762837062768</v>
          </cell>
          <cell r="E55">
            <v>2.2627120074102214</v>
          </cell>
          <cell r="F55">
            <v>4.0166497258750296</v>
          </cell>
          <cell r="G55">
            <v>4.0681045949552228</v>
          </cell>
          <cell r="H55">
            <v>4.0089341489376045</v>
          </cell>
          <cell r="I55">
            <v>2.8579199417717298</v>
          </cell>
          <cell r="J55">
            <v>2.5910118381553073</v>
          </cell>
          <cell r="K55">
            <v>2.6374141661859594</v>
          </cell>
          <cell r="L55">
            <v>2.7224045154262329</v>
          </cell>
          <cell r="M55">
            <v>2.7320452119380825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8.7930325798203403E-3</v>
          </cell>
          <cell r="F56">
            <v>6.7901415908632667E-3</v>
          </cell>
          <cell r="G56">
            <v>5.5205078711260663E-3</v>
          </cell>
          <cell r="H56">
            <v>7.319021777433727E-3</v>
          </cell>
          <cell r="I56">
            <v>1.1710943195952107E-2</v>
          </cell>
          <cell r="J56">
            <v>1.1146952867124218E-2</v>
          </cell>
          <cell r="K56">
            <v>1.6721053845406921E-2</v>
          </cell>
          <cell r="L56">
            <v>1.5811686336189335E-2</v>
          </cell>
          <cell r="M56">
            <v>3.4395590932353587E-2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2.5950002009762466E-3</v>
          </cell>
          <cell r="F57">
            <v>6.3605671797274613E-3</v>
          </cell>
          <cell r="G57">
            <v>7.2076310884558285E-3</v>
          </cell>
          <cell r="H57">
            <v>8.3713803334808951E-3</v>
          </cell>
          <cell r="I57">
            <v>2.0973390408922463E-2</v>
          </cell>
          <cell r="J57">
            <v>1.9676196181130545E-2</v>
          </cell>
          <cell r="K57">
            <v>4.7126709212629216E-2</v>
          </cell>
          <cell r="L57">
            <v>3.4853628798887357E-2</v>
          </cell>
          <cell r="M57">
            <v>6.6528556315239282E-2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3.3789351252782218E-3</v>
          </cell>
          <cell r="F58">
            <v>1.0352669189120506E-2</v>
          </cell>
          <cell r="G58">
            <v>9.9772288508177872E-3</v>
          </cell>
          <cell r="H58">
            <v>7.6198073007164293E-3</v>
          </cell>
          <cell r="I58">
            <v>1.7559340983430545E-2</v>
          </cell>
          <cell r="J58">
            <v>1.7508936069647263E-2</v>
          </cell>
          <cell r="K58">
            <v>3.1036970439663747E-2</v>
          </cell>
          <cell r="L58">
            <v>2.4330799484609086E-2</v>
          </cell>
          <cell r="M58">
            <v>5.6004855843719947E-2</v>
          </cell>
        </row>
        <row r="70">
          <cell r="B70">
            <v>9.4632711010910947E-2</v>
          </cell>
          <cell r="C70">
            <v>1.1466509927072949E-2</v>
          </cell>
          <cell r="D70">
            <v>9.4214293502869959E-2</v>
          </cell>
          <cell r="E70">
            <v>4.5802250684108183E-2</v>
          </cell>
          <cell r="F70">
            <v>4.0733681348862599E-2</v>
          </cell>
          <cell r="G70">
            <v>3.3545131721439476E-2</v>
          </cell>
          <cell r="H70">
            <v>5.9203632133123648E-3</v>
          </cell>
          <cell r="I70">
            <v>2.3444604221943593E-2</v>
          </cell>
          <cell r="J70">
            <v>8.4399957703371248E-2</v>
          </cell>
          <cell r="K70">
            <v>9.4294990425888056E-2</v>
          </cell>
          <cell r="L70">
            <v>9.4283074329680777E-2</v>
          </cell>
          <cell r="M70">
            <v>9.4296411549606399E-2</v>
          </cell>
        </row>
        <row r="71">
          <cell r="B71">
            <v>7.4812381160027277E-3</v>
          </cell>
          <cell r="C71">
            <v>6.0230807260696299E-3</v>
          </cell>
          <cell r="D71">
            <v>7.2572094782082592E-3</v>
          </cell>
          <cell r="E71">
            <v>6.8665886999657736E-3</v>
          </cell>
          <cell r="F71">
            <v>1.6930384793737686E-2</v>
          </cell>
          <cell r="G71">
            <v>0.16456258105708105</v>
          </cell>
          <cell r="H71">
            <v>0.17139686635579501</v>
          </cell>
          <cell r="I71">
            <v>0.29610669493799563</v>
          </cell>
          <cell r="J71">
            <v>0.32352250704341079</v>
          </cell>
          <cell r="K71">
            <v>0.4400293050338614</v>
          </cell>
          <cell r="L71">
            <v>0.44319662713044711</v>
          </cell>
          <cell r="M71">
            <v>0.46530538641446345</v>
          </cell>
        </row>
        <row r="72">
          <cell r="B72">
            <v>6.8556083800487277E-3</v>
          </cell>
          <cell r="C72">
            <v>5.5172020132786357E-3</v>
          </cell>
          <cell r="D72">
            <v>6.5063738706302261E-3</v>
          </cell>
          <cell r="E72">
            <v>6.5653699686399648E-3</v>
          </cell>
          <cell r="F72">
            <v>1.6644973207409305E-2</v>
          </cell>
          <cell r="G72">
            <v>7.9513542266397175E-2</v>
          </cell>
          <cell r="H72">
            <v>0.39601488146367358</v>
          </cell>
          <cell r="I72">
            <v>0.89828724531039028</v>
          </cell>
          <cell r="J72">
            <v>1.1662861146149615</v>
          </cell>
          <cell r="K72">
            <v>1.7264445975164464</v>
          </cell>
          <cell r="L72">
            <v>1.9162040789790615</v>
          </cell>
          <cell r="M72">
            <v>2.3654608166240081</v>
          </cell>
        </row>
        <row r="73">
          <cell r="B73">
            <v>2.2075482674122197E-3</v>
          </cell>
          <cell r="C73">
            <v>2.1995425739414196E-3</v>
          </cell>
          <cell r="D73">
            <v>2.1985155643701017E-3</v>
          </cell>
          <cell r="E73">
            <v>4.9542062791018533E-2</v>
          </cell>
          <cell r="F73">
            <v>6.5288090506582866E-2</v>
          </cell>
          <cell r="G73">
            <v>6.9142724960855606E-2</v>
          </cell>
          <cell r="H73">
            <v>7.472224748559668E-2</v>
          </cell>
          <cell r="I73">
            <v>8.5602990097127629E-2</v>
          </cell>
          <cell r="J73">
            <v>8.5315051666034369E-2</v>
          </cell>
          <cell r="K73">
            <v>9.6506281119726617E-2</v>
          </cell>
          <cell r="L73">
            <v>0.10475631180289373</v>
          </cell>
          <cell r="M73">
            <v>0.12148168491983165</v>
          </cell>
        </row>
        <row r="74">
          <cell r="B74">
            <v>4.4237367971218747E-3</v>
          </cell>
          <cell r="C74">
            <v>4.4068351867910336E-3</v>
          </cell>
          <cell r="D74">
            <v>4.4120303206933434E-3</v>
          </cell>
          <cell r="E74">
            <v>8.1081883825501341E-2</v>
          </cell>
          <cell r="F74">
            <v>0.10715188687328134</v>
          </cell>
          <cell r="G74">
            <v>0.11244401783458179</v>
          </cell>
          <cell r="H74">
            <v>0.12252221920709325</v>
          </cell>
          <cell r="I74">
            <v>0.13412493149008453</v>
          </cell>
          <cell r="J74">
            <v>0.1418172791553817</v>
          </cell>
          <cell r="K74">
            <v>0.14810382244518483</v>
          </cell>
          <cell r="L74">
            <v>0.15333311605570013</v>
          </cell>
          <cell r="M74">
            <v>0.15905166710307683</v>
          </cell>
        </row>
        <row r="75">
          <cell r="B75">
            <v>4.4238279342284272E-3</v>
          </cell>
          <cell r="C75">
            <v>4.4068711040991734E-3</v>
          </cell>
          <cell r="D75">
            <v>4.4111634084722439E-3</v>
          </cell>
          <cell r="E75">
            <v>8.0831840760549639E-2</v>
          </cell>
          <cell r="F75">
            <v>0.10778229501742093</v>
          </cell>
          <cell r="G75">
            <v>0.11901915750633313</v>
          </cell>
          <cell r="H75">
            <v>0.12550814242099328</v>
          </cell>
          <cell r="I75">
            <v>0.13442514338046616</v>
          </cell>
          <cell r="J75">
            <v>0.14173953477658141</v>
          </cell>
          <cell r="K75">
            <v>0.14802489186178291</v>
          </cell>
          <cell r="L75">
            <v>0.15324330825300223</v>
          </cell>
          <cell r="M75">
            <v>0.15900578142554483</v>
          </cell>
        </row>
        <row r="76">
          <cell r="B76">
            <v>2.2143293135424447E-3</v>
          </cell>
          <cell r="C76">
            <v>2.2060243162765666E-3</v>
          </cell>
          <cell r="D76">
            <v>2.2052406627908602E-3</v>
          </cell>
          <cell r="E76">
            <v>5.7889152590409547E-2</v>
          </cell>
          <cell r="F76">
            <v>7.1674322907050642E-2</v>
          </cell>
          <cell r="G76">
            <v>7.8737705186857646E-2</v>
          </cell>
          <cell r="H76">
            <v>8.3835388315701073E-2</v>
          </cell>
          <cell r="I76">
            <v>8.8690844766564553E-2</v>
          </cell>
          <cell r="J76">
            <v>9.3134418707951513E-2</v>
          </cell>
          <cell r="K76">
            <v>9.8114096359917233E-2</v>
          </cell>
          <cell r="L76">
            <v>0.10086534062585475</v>
          </cell>
          <cell r="M76">
            <v>0.1059568127819471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5.9285894080511462E-4</v>
          </cell>
          <cell r="H90">
            <v>5.9428933236259764E-4</v>
          </cell>
          <cell r="I90">
            <v>5.9650623243865319E-4</v>
          </cell>
          <cell r="J90">
            <v>5.9785978111926341E-4</v>
          </cell>
          <cell r="K90">
            <v>6.0356954775298748E-4</v>
          </cell>
          <cell r="L90">
            <v>6.1179912028136473E-4</v>
          </cell>
          <cell r="M90">
            <v>8.7512470563065375E-4</v>
          </cell>
        </row>
        <row r="91">
          <cell r="B91">
            <v>1.8035550440306691</v>
          </cell>
          <cell r="C91">
            <v>6.6195897033994786E-4</v>
          </cell>
          <cell r="D91">
            <v>3.8600083615016691E-2</v>
          </cell>
          <cell r="E91">
            <v>1.1446056127586304</v>
          </cell>
          <cell r="F91">
            <v>0.89874077602925606</v>
          </cell>
          <cell r="G91">
            <v>1.9664520927398392</v>
          </cell>
          <cell r="H91">
            <v>2.2787177080923984</v>
          </cell>
          <cell r="I91">
            <v>3.0881161095436269</v>
          </cell>
          <cell r="J91">
            <v>0.26398659722282075</v>
          </cell>
          <cell r="K91">
            <v>6.6228746376186004E-2</v>
          </cell>
          <cell r="L91">
            <v>2.4557895612307111E-2</v>
          </cell>
          <cell r="M91">
            <v>2.6015363033154073E-2</v>
          </cell>
        </row>
        <row r="92">
          <cell r="B92">
            <v>1.3171428049589804</v>
          </cell>
          <cell r="C92">
            <v>0.40924826114223267</v>
          </cell>
          <cell r="D92">
            <v>1.6607024038539333</v>
          </cell>
          <cell r="E92">
            <v>2.8482381160267494</v>
          </cell>
          <cell r="F92">
            <v>3.4703949374988339</v>
          </cell>
          <cell r="G92">
            <v>4.0538475822541287</v>
          </cell>
          <cell r="H92">
            <v>4.0846637008635831</v>
          </cell>
          <cell r="I92">
            <v>3.2282658350088682</v>
          </cell>
          <cell r="J92">
            <v>1.1888150771573549</v>
          </cell>
          <cell r="K92">
            <v>1.2076719686572639</v>
          </cell>
          <cell r="L92">
            <v>1.5821707366130189</v>
          </cell>
          <cell r="M92">
            <v>1.4098154103514788</v>
          </cell>
        </row>
        <row r="93">
          <cell r="B93">
            <v>14.390854797381284</v>
          </cell>
          <cell r="C93">
            <v>13.051650150505889</v>
          </cell>
          <cell r="D93">
            <v>12.151531266674915</v>
          </cell>
          <cell r="E93">
            <v>12.779635196582884</v>
          </cell>
          <cell r="F93">
            <v>12.342942124408882</v>
          </cell>
          <cell r="G93">
            <v>12.034767735096114</v>
          </cell>
          <cell r="H93">
            <v>11.720072658040074</v>
          </cell>
          <cell r="I93">
            <v>11.399073498429944</v>
          </cell>
          <cell r="J93">
            <v>11.39906237844869</v>
          </cell>
          <cell r="K93">
            <v>11.399066290090929</v>
          </cell>
          <cell r="L93">
            <v>11.399051788743419</v>
          </cell>
          <cell r="M93">
            <v>11.398973860965198</v>
          </cell>
        </row>
        <row r="94">
          <cell r="B94">
            <v>9.2723893440082895E-3</v>
          </cell>
          <cell r="C94">
            <v>3.0169452067342855E-4</v>
          </cell>
          <cell r="D94">
            <v>1.191902367523337E-2</v>
          </cell>
          <cell r="E94">
            <v>8.2581090448182008E-3</v>
          </cell>
          <cell r="F94">
            <v>1.148657419985178E-2</v>
          </cell>
          <cell r="G94">
            <v>1.200782985785684E-2</v>
          </cell>
          <cell r="H94">
            <v>1.2801526693922247E-2</v>
          </cell>
          <cell r="I94">
            <v>2.0818767628564622E-2</v>
          </cell>
          <cell r="J94">
            <v>1.3903427309723456E-2</v>
          </cell>
          <cell r="K94">
            <v>2.0014024343336399E-2</v>
          </cell>
          <cell r="L94">
            <v>1.5745545214665733E-2</v>
          </cell>
          <cell r="M94">
            <v>1.9957306750408681E-2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0.59514109009242355</v>
          </cell>
          <cell r="H95">
            <v>1.5922259690811813</v>
          </cell>
          <cell r="I95">
            <v>1.6235984460994131</v>
          </cell>
          <cell r="J95">
            <v>1.2004456479206651</v>
          </cell>
          <cell r="K95">
            <v>1.0794086771906179</v>
          </cell>
          <cell r="L95">
            <v>9.5752936463881375E-2</v>
          </cell>
          <cell r="M95">
            <v>6.107909832960115E-2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4.4823557036933305E-3</v>
          </cell>
          <cell r="H96">
            <v>4.7158340732141677E-3</v>
          </cell>
          <cell r="I96">
            <v>1.0419862575072464E-2</v>
          </cell>
          <cell r="J96">
            <v>1.0434343635789406E-2</v>
          </cell>
          <cell r="K96">
            <v>5.4501353006415384E-2</v>
          </cell>
          <cell r="L96">
            <v>0.17526377360514889</v>
          </cell>
          <cell r="M96">
            <v>0.17854654103785314</v>
          </cell>
        </row>
        <row r="97">
          <cell r="B97">
            <v>1.7329110837175676</v>
          </cell>
          <cell r="C97">
            <v>2.0428491813804781</v>
          </cell>
          <cell r="D97">
            <v>2.0376582193040873</v>
          </cell>
          <cell r="E97">
            <v>0.89954077501664265</v>
          </cell>
          <cell r="F97">
            <v>1.2150085918213742</v>
          </cell>
          <cell r="G97">
            <v>1.2156517115678549</v>
          </cell>
          <cell r="H97">
            <v>7.9013882242684574E-2</v>
          </cell>
          <cell r="I97">
            <v>1.2153574750967078</v>
          </cell>
          <cell r="J97">
            <v>2.8905946601833557E-3</v>
          </cell>
          <cell r="K97">
            <v>6.0359339961080106E-3</v>
          </cell>
          <cell r="L97">
            <v>2.7171156018625472E-3</v>
          </cell>
          <cell r="M97">
            <v>3.5046989544581129E-3</v>
          </cell>
        </row>
        <row r="98">
          <cell r="B98">
            <v>0.90177640864162611</v>
          </cell>
          <cell r="C98">
            <v>1.4922685025069975</v>
          </cell>
          <cell r="D98">
            <v>1.4922692260235482</v>
          </cell>
          <cell r="E98">
            <v>1.492268978620042</v>
          </cell>
          <cell r="F98">
            <v>1.4922715534446196</v>
          </cell>
          <cell r="G98">
            <v>1.4922754412904853</v>
          </cell>
          <cell r="H98">
            <v>1.4922791551421895</v>
          </cell>
          <cell r="I98">
            <v>1.4922851808577955</v>
          </cell>
          <cell r="J98">
            <v>1.4922881587417194</v>
          </cell>
          <cell r="K98">
            <v>1.4922974191928475</v>
          </cell>
          <cell r="L98">
            <v>1.492306832379521</v>
          </cell>
          <cell r="M98">
            <v>1.4923516655713058</v>
          </cell>
        </row>
        <row r="99">
          <cell r="B99">
            <v>2.9000627489178314</v>
          </cell>
          <cell r="C99">
            <v>7.6037423071647279</v>
          </cell>
          <cell r="D99">
            <v>7.6000627479021468</v>
          </cell>
          <cell r="E99">
            <v>2.299823998404372</v>
          </cell>
          <cell r="F99">
            <v>1.4184803629239775</v>
          </cell>
          <cell r="G99">
            <v>0</v>
          </cell>
          <cell r="H99">
            <v>0</v>
          </cell>
          <cell r="I99">
            <v>0</v>
          </cell>
          <cell r="J99">
            <v>9.3323512027953655</v>
          </cell>
          <cell r="K99">
            <v>9.3351267668608049</v>
          </cell>
          <cell r="L99">
            <v>9.334815984923587</v>
          </cell>
          <cell r="M99">
            <v>8.2677969742140842</v>
          </cell>
        </row>
        <row r="100">
          <cell r="B100">
            <v>0.18408704821036059</v>
          </cell>
          <cell r="C100">
            <v>0.18581701561461836</v>
          </cell>
          <cell r="D100">
            <v>3.1856635873922763E-3</v>
          </cell>
          <cell r="E100">
            <v>3.2660614815454196E-3</v>
          </cell>
          <cell r="F100">
            <v>2.6395856901927006E-3</v>
          </cell>
          <cell r="G100">
            <v>2.5376166327276458E-3</v>
          </cell>
          <cell r="H100">
            <v>2.3789645382262985E-3</v>
          </cell>
          <cell r="I100">
            <v>8.244846231210489E-4</v>
          </cell>
          <cell r="J100">
            <v>2.1570576182631746E-3</v>
          </cell>
          <cell r="K100">
            <v>9.6796224870064509E-4</v>
          </cell>
          <cell r="L100">
            <v>1.7849801674047034E-3</v>
          </cell>
          <cell r="M100">
            <v>9.7438224053170456E-4</v>
          </cell>
        </row>
        <row r="101">
          <cell r="B101">
            <v>1.2687110457563888</v>
          </cell>
          <cell r="C101">
            <v>1.1450092450718583</v>
          </cell>
          <cell r="D101">
            <v>0.98171291968415608</v>
          </cell>
          <cell r="E101">
            <v>0.75965350364017559</v>
          </cell>
          <cell r="F101">
            <v>0.58840467232459426</v>
          </cell>
          <cell r="G101">
            <v>0.45585643047067881</v>
          </cell>
          <cell r="H101">
            <v>0.35274613678554306</v>
          </cell>
          <cell r="I101">
            <v>0.27296526816816696</v>
          </cell>
          <cell r="J101">
            <v>0.21122038382240341</v>
          </cell>
          <cell r="K101">
            <v>0.16345590514493846</v>
          </cell>
          <cell r="L101">
            <v>0.12650306738713396</v>
          </cell>
          <cell r="M101">
            <v>9.8025601931390718E-2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9.3673631806672609E-5</v>
          </cell>
          <cell r="F102">
            <v>1.3681946854566152E-4</v>
          </cell>
          <cell r="G102">
            <v>1.4460336806485443E-4</v>
          </cell>
          <cell r="H102">
            <v>1.5014493360082222E-4</v>
          </cell>
          <cell r="I102">
            <v>1.5888486653060403E-4</v>
          </cell>
          <cell r="J102">
            <v>1.6134344398073365E-4</v>
          </cell>
          <cell r="K102">
            <v>1.7970249433168239E-4</v>
          </cell>
          <cell r="L102">
            <v>1.9240162325262649E-4</v>
          </cell>
          <cell r="M102">
            <v>3.1964371265278345E-4</v>
          </cell>
        </row>
        <row r="103">
          <cell r="F103">
            <v>1.0752710305240438</v>
          </cell>
          <cell r="G103">
            <v>0.19765740036618978</v>
          </cell>
          <cell r="H103">
            <v>0.15123589742238153</v>
          </cell>
          <cell r="I103">
            <v>8.3220186075743705E-2</v>
          </cell>
          <cell r="J103">
            <v>5.3920417818897524E-2</v>
          </cell>
          <cell r="K103">
            <v>7.3055074915140489E-2</v>
          </cell>
          <cell r="L103">
            <v>9.6768702013934421E-2</v>
          </cell>
          <cell r="M103">
            <v>0.18275269387840262</v>
          </cell>
        </row>
        <row r="104">
          <cell r="B104">
            <v>0.929401487997492</v>
          </cell>
          <cell r="C104">
            <v>2.0712847720520724</v>
          </cell>
          <cell r="D104">
            <v>3.1221791927690045E-2</v>
          </cell>
          <cell r="E104">
            <v>1.2790006322833425</v>
          </cell>
          <cell r="F104">
            <v>0.81644026010027915</v>
          </cell>
          <cell r="G104">
            <v>4.064936895131243E-2</v>
          </cell>
          <cell r="H104">
            <v>4.5093108215735395E-2</v>
          </cell>
          <cell r="I104">
            <v>5.3403449415184531E-2</v>
          </cell>
          <cell r="J104">
            <v>6.1049444389087403E-2</v>
          </cell>
          <cell r="K104">
            <v>6.0645100134064593E-2</v>
          </cell>
          <cell r="L104">
            <v>6.1803816181490695E-2</v>
          </cell>
          <cell r="M104">
            <v>6.3987774177233628E-2</v>
          </cell>
        </row>
        <row r="105">
          <cell r="B105">
            <v>0.66029618091305398</v>
          </cell>
          <cell r="C105">
            <v>1.8159264762915526</v>
          </cell>
          <cell r="D105">
            <v>3.4405900514581269</v>
          </cell>
          <cell r="E105">
            <v>3.9305219744103632</v>
          </cell>
          <cell r="F105">
            <v>5.3303463774240107</v>
          </cell>
          <cell r="G105">
            <v>6.2844543480433206</v>
          </cell>
          <cell r="H105">
            <v>7.6800927928006137</v>
          </cell>
          <cell r="I105">
            <v>9.7458658824418318</v>
          </cell>
          <cell r="J105">
            <v>11.480048492213346</v>
          </cell>
          <cell r="K105">
            <v>11.499079371146371</v>
          </cell>
          <cell r="L105">
            <v>11.599125793284497</v>
          </cell>
          <cell r="M105">
            <v>11.733271472107388</v>
          </cell>
        </row>
        <row r="106">
          <cell r="B106">
            <v>1.9348669020390714</v>
          </cell>
          <cell r="C106">
            <v>1.858779461160794</v>
          </cell>
          <cell r="D106">
            <v>2.5503156800572642</v>
          </cell>
          <cell r="E106">
            <v>2.2433410779670337</v>
          </cell>
          <cell r="F106">
            <v>1.942681794283676</v>
          </cell>
          <cell r="G106">
            <v>1.6589317412085238</v>
          </cell>
          <cell r="H106">
            <v>1.3779647089172211</v>
          </cell>
          <cell r="I106">
            <v>1.0997867254444833</v>
          </cell>
          <cell r="J106">
            <v>1.099776917880477</v>
          </cell>
          <cell r="K106">
            <v>1.0997881643905227</v>
          </cell>
          <cell r="L106">
            <v>1.0997815708724998</v>
          </cell>
          <cell r="M106">
            <v>1.099817987384899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1.5997583445342808E-3</v>
          </cell>
          <cell r="F107">
            <v>2.1100608922808004E-3</v>
          </cell>
          <cell r="G107">
            <v>3.5199897493996915E-3</v>
          </cell>
          <cell r="H107">
            <v>4.8017459306943649E-3</v>
          </cell>
          <cell r="I107">
            <v>7.7689278517439307E-3</v>
          </cell>
          <cell r="J107">
            <v>6.5883348296722133E-3</v>
          </cell>
          <cell r="K107">
            <v>1.0277981330088724E-2</v>
          </cell>
          <cell r="L107">
            <v>1.0384333985026107E-2</v>
          </cell>
          <cell r="M107">
            <v>2.2544789272814805E-2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2.8024102117512203E-3</v>
          </cell>
          <cell r="F108">
            <v>8.0761808525627171E-3</v>
          </cell>
          <cell r="G108">
            <v>1.1681373877508254E-2</v>
          </cell>
          <cell r="H108">
            <v>1.0768520662667053E-2</v>
          </cell>
          <cell r="I108">
            <v>2.7756552202917471E-2</v>
          </cell>
          <cell r="J108">
            <v>2.4439436469782704E-2</v>
          </cell>
          <cell r="K108">
            <v>6.5513805484770413E-2</v>
          </cell>
          <cell r="L108">
            <v>5.8447848194735127E-2</v>
          </cell>
          <cell r="M108">
            <v>7.9954512191030447E-2</v>
          </cell>
        </row>
        <row r="109">
          <cell r="B109">
            <v>4.0822626913446819E-2</v>
          </cell>
          <cell r="C109">
            <v>9.8513733403630451E-3</v>
          </cell>
          <cell r="D109">
            <v>3.7842758479325646E-2</v>
          </cell>
          <cell r="E109">
            <v>3.3604959614405697E-2</v>
          </cell>
          <cell r="F109">
            <v>7.06914021056365E-2</v>
          </cell>
          <cell r="G109">
            <v>7.6345291777629762E-2</v>
          </cell>
          <cell r="H109">
            <v>8.8247900445314886E-2</v>
          </cell>
          <cell r="I109">
            <v>0.11805392162812725</v>
          </cell>
          <cell r="J109">
            <v>0.101155571398197</v>
          </cell>
          <cell r="K109">
            <v>0.10277150915486817</v>
          </cell>
          <cell r="L109">
            <v>0.34389947375629398</v>
          </cell>
          <cell r="M109">
            <v>0.36867457822213334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8.0941878448365749E-3</v>
          </cell>
          <cell r="F110">
            <v>1.5860934420793428E-2</v>
          </cell>
          <cell r="G110">
            <v>1.6466651889296691E-2</v>
          </cell>
          <cell r="H110">
            <v>1.4547406688099215E-2</v>
          </cell>
          <cell r="I110">
            <v>3.3234479640658607E-2</v>
          </cell>
          <cell r="J110">
            <v>3.0844668616132685E-2</v>
          </cell>
          <cell r="K110">
            <v>4.023542521567737E-2</v>
          </cell>
          <cell r="L110">
            <v>2.7209053951697669E-2</v>
          </cell>
          <cell r="M110">
            <v>5.1327452355200677E-2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6.2408459810268144E-2</v>
          </cell>
          <cell r="C112">
            <v>4.1310184965980046E-2</v>
          </cell>
          <cell r="D112">
            <v>0.20688713834016209</v>
          </cell>
          <cell r="E112">
            <v>1.3007339238146578</v>
          </cell>
          <cell r="F112">
            <v>1.3468179730843342</v>
          </cell>
          <cell r="G112">
            <v>1.5279963129165053</v>
          </cell>
          <cell r="H112">
            <v>1.3916453728332132</v>
          </cell>
          <cell r="I112">
            <v>1.4921026249107798</v>
          </cell>
          <cell r="J112">
            <v>1.4753329821441403</v>
          </cell>
          <cell r="K112">
            <v>1.4790480973630953</v>
          </cell>
          <cell r="L112">
            <v>1.2666307150319867</v>
          </cell>
          <cell r="M112">
            <v>1.1796570608982175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2.1402870427789773E-2</v>
          </cell>
          <cell r="F113">
            <v>2.8028288590670879E-2</v>
          </cell>
          <cell r="G113">
            <v>2.5822061896393755E-2</v>
          </cell>
          <cell r="H113">
            <v>2.4787448588923212E-2</v>
          </cell>
          <cell r="I113">
            <v>6.3685358642140061E-2</v>
          </cell>
          <cell r="J113">
            <v>6.0819806292660469E-2</v>
          </cell>
          <cell r="K113">
            <v>6.1312278094416223E-2</v>
          </cell>
          <cell r="L113">
            <v>6.0957167498806433E-2</v>
          </cell>
          <cell r="M113">
            <v>0.11527345683692827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1.4243178613244756</v>
          </cell>
          <cell r="C115">
            <v>1.5785136875802905</v>
          </cell>
          <cell r="D115">
            <v>1.4831003248903047</v>
          </cell>
          <cell r="E115">
            <v>1.3240757995279875</v>
          </cell>
          <cell r="F115">
            <v>1.1650542530328973</v>
          </cell>
          <cell r="G115">
            <v>1.0060334228751433</v>
          </cell>
          <cell r="H115">
            <v>1.0060370802928589</v>
          </cell>
          <cell r="I115">
            <v>1.0060441061170002</v>
          </cell>
          <cell r="J115">
            <v>1.0060502749650582</v>
          </cell>
          <cell r="K115">
            <v>1.0060688087520979</v>
          </cell>
          <cell r="L115">
            <v>1.0061391803348261</v>
          </cell>
          <cell r="M115">
            <v>1.0086105149209004</v>
          </cell>
        </row>
        <row r="116">
          <cell r="B116">
            <v>0.69260850078002356</v>
          </cell>
          <cell r="C116">
            <v>0.75024576888198757</v>
          </cell>
          <cell r="D116">
            <v>0.65959281409041359</v>
          </cell>
          <cell r="E116">
            <v>3.0152592916907737</v>
          </cell>
          <cell r="F116">
            <v>5.6887537321474424</v>
          </cell>
          <cell r="G116">
            <v>6.1021568924328387</v>
          </cell>
          <cell r="H116">
            <v>6.0134012234064054</v>
          </cell>
          <cell r="I116">
            <v>4.2868799126575965</v>
          </cell>
          <cell r="J116">
            <v>3.886517757232963</v>
          </cell>
          <cell r="K116">
            <v>3.9561212492789393</v>
          </cell>
          <cell r="L116">
            <v>4.0836067731393486</v>
          </cell>
          <cell r="M116">
            <v>4.0980678179071255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1.4052746953007449E-2</v>
          </cell>
          <cell r="F117">
            <v>1.0617915052178812E-2</v>
          </cell>
          <cell r="G117">
            <v>8.4424124717669812E-3</v>
          </cell>
          <cell r="H117">
            <v>1.0970766839294195E-2</v>
          </cell>
          <cell r="I117">
            <v>1.7198645026074988E-2</v>
          </cell>
          <cell r="J117">
            <v>1.6370371051780346E-2</v>
          </cell>
          <cell r="K117">
            <v>2.4556473781585889E-2</v>
          </cell>
          <cell r="L117">
            <v>2.3220980241263262E-2</v>
          </cell>
          <cell r="M117">
            <v>5.0513229294127666E-2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1.0136805375834655E-3</v>
          </cell>
          <cell r="F118">
            <v>3.0803433734842198E-3</v>
          </cell>
          <cell r="G118">
            <v>2.9441003166347617E-3</v>
          </cell>
          <cell r="H118">
            <v>2.230334923821548E-3</v>
          </cell>
          <cell r="I118">
            <v>5.0978731887378979E-3</v>
          </cell>
          <cell r="J118">
            <v>5.083239504091141E-3</v>
          </cell>
          <cell r="K118">
            <v>9.0107333534507634E-3</v>
          </cell>
          <cell r="L118">
            <v>7.0637804955316621E-3</v>
          </cell>
          <cell r="M118">
            <v>1.6259474277209009E-2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1.9530790986294888E-3</v>
          </cell>
          <cell r="F119">
            <v>4.3959826385426334E-3</v>
          </cell>
          <cell r="G119">
            <v>4.5381380927314533E-3</v>
          </cell>
          <cell r="H119">
            <v>5.0012594262824695E-3</v>
          </cell>
          <cell r="I119">
            <v>1.1854525013738773E-2</v>
          </cell>
          <cell r="J119">
            <v>1.1121328276291177E-2</v>
          </cell>
          <cell r="K119">
            <v>2.6636835641920903E-2</v>
          </cell>
          <cell r="L119">
            <v>1.9699877147197224E-2</v>
          </cell>
          <cell r="M119">
            <v>3.7603097047743964E-2</v>
          </cell>
        </row>
        <row r="123">
          <cell r="B123">
            <v>0</v>
          </cell>
          <cell r="C123">
            <v>3.3666528350459224</v>
          </cell>
          <cell r="D123">
            <v>3.4686666978337257</v>
          </cell>
          <cell r="E123">
            <v>3.6456032952695159</v>
          </cell>
          <cell r="F123">
            <v>3.8315678984510222</v>
          </cell>
          <cell r="G123">
            <v>4.0270175905584722</v>
          </cell>
          <cell r="H123">
            <v>4.2324374153631297</v>
          </cell>
          <cell r="I123">
            <v>4.4483374581094983</v>
          </cell>
          <cell r="J123">
            <v>4.6752477798202721</v>
          </cell>
          <cell r="K123">
            <v>4.9137372961321555</v>
          </cell>
          <cell r="L123">
            <v>5.1643927407576964</v>
          </cell>
          <cell r="M123">
            <v>5.427872510231377</v>
          </cell>
        </row>
      </sheetData>
      <sheetData sheetId="59">
        <row r="13">
          <cell r="B13">
            <v>16.052413031776613</v>
          </cell>
          <cell r="C13">
            <v>20.045951940907905</v>
          </cell>
          <cell r="D13">
            <v>7.4047873165344278</v>
          </cell>
          <cell r="E13">
            <v>15.91498431041142</v>
          </cell>
          <cell r="F13">
            <v>15.961172486201516</v>
          </cell>
          <cell r="G13">
            <v>15.998720834641164</v>
          </cell>
          <cell r="H13">
            <v>16.03743847410902</v>
          </cell>
          <cell r="I13">
            <v>16.077450539593105</v>
          </cell>
          <cell r="J13">
            <v>16.113757696514103</v>
          </cell>
          <cell r="K13">
            <v>16.156636567412523</v>
          </cell>
          <cell r="L13">
            <v>16.207858269675118</v>
          </cell>
          <cell r="M13">
            <v>16.264793630755459</v>
          </cell>
        </row>
        <row r="14">
          <cell r="B14">
            <v>250.94821854160548</v>
          </cell>
          <cell r="C14">
            <v>254.39237910173199</v>
          </cell>
          <cell r="D14">
            <v>224.04955322773478</v>
          </cell>
          <cell r="E14">
            <v>221.52314838243197</v>
          </cell>
          <cell r="F14">
            <v>175.00179920526523</v>
          </cell>
          <cell r="G14">
            <v>100.00854092353339</v>
          </cell>
          <cell r="H14">
            <v>0</v>
          </cell>
          <cell r="I14">
            <v>0</v>
          </cell>
          <cell r="J14">
            <v>28.695058878589318</v>
          </cell>
          <cell r="K14">
            <v>98.817747726076846</v>
          </cell>
          <cell r="L14">
            <v>98.85189910493348</v>
          </cell>
          <cell r="M14">
            <v>109.54063742166866</v>
          </cell>
        </row>
        <row r="15">
          <cell r="B15">
            <v>66.74568000006127</v>
          </cell>
          <cell r="C15">
            <v>49.798800352712256</v>
          </cell>
          <cell r="D15">
            <v>68.529113282402164</v>
          </cell>
          <cell r="E15">
            <v>69.614448274865339</v>
          </cell>
          <cell r="F15">
            <v>70.698699107497674</v>
          </cell>
          <cell r="G15">
            <v>71.783255833204876</v>
          </cell>
          <cell r="H15">
            <v>72.866841176633088</v>
          </cell>
          <cell r="I15">
            <v>73.95206249170468</v>
          </cell>
          <cell r="J15">
            <v>73.952047133395268</v>
          </cell>
          <cell r="K15">
            <v>73.952170913094974</v>
          </cell>
          <cell r="L15">
            <v>73.952155924135425</v>
          </cell>
          <cell r="M15">
            <v>73.951231429546922</v>
          </cell>
        </row>
        <row r="16">
          <cell r="B16">
            <v>66.63240050276066</v>
          </cell>
          <cell r="C16">
            <v>55.764001733336393</v>
          </cell>
          <cell r="D16">
            <v>65.556318370186943</v>
          </cell>
          <cell r="E16">
            <v>64.475119945139795</v>
          </cell>
          <cell r="F16">
            <v>63.391538066884053</v>
          </cell>
          <cell r="G16">
            <v>62.306984633605893</v>
          </cell>
          <cell r="H16">
            <v>61.223399740429272</v>
          </cell>
          <cell r="I16">
            <v>60.138180813793028</v>
          </cell>
          <cell r="J16">
            <v>60.138199039348805</v>
          </cell>
          <cell r="K16">
            <v>60.138075297195272</v>
          </cell>
          <cell r="L16">
            <v>60.1380964897062</v>
          </cell>
          <cell r="M16">
            <v>60.139069257220655</v>
          </cell>
        </row>
        <row r="18">
          <cell r="B18">
            <v>0.13194254193857949</v>
          </cell>
          <cell r="C18">
            <v>5.2467597901370696E-4</v>
          </cell>
          <cell r="D18">
            <v>2.7123311445016809E-2</v>
          </cell>
          <cell r="E18">
            <v>1.2370439676274077E-2</v>
          </cell>
          <cell r="F18">
            <v>1.5327186694641774E-2</v>
          </cell>
          <cell r="G18">
            <v>1.869044859119251E-2</v>
          </cell>
          <cell r="H18">
            <v>4.9795349936367611E-2</v>
          </cell>
          <cell r="I18">
            <v>0.12156942161982479</v>
          </cell>
          <cell r="J18">
            <v>6.6813887951717096E-2</v>
          </cell>
          <cell r="K18">
            <v>0.12372127761367199</v>
          </cell>
          <cell r="L18">
            <v>0.10058385059880126</v>
          </cell>
          <cell r="M18">
            <v>0.17330503014457765</v>
          </cell>
        </row>
        <row r="19">
          <cell r="B19">
            <v>18.203591472103458</v>
          </cell>
          <cell r="C19">
            <v>20.429785105531451</v>
          </cell>
          <cell r="D19">
            <v>22.928927776155795</v>
          </cell>
          <cell r="E19">
            <v>20.696602450454069</v>
          </cell>
          <cell r="F19">
            <v>20.958794123498887</v>
          </cell>
          <cell r="G19">
            <v>21.451667630809162</v>
          </cell>
          <cell r="H19">
            <v>21.956361194582133</v>
          </cell>
          <cell r="I19">
            <v>22.473457084794511</v>
          </cell>
          <cell r="J19">
            <v>22.473459221332337</v>
          </cell>
          <cell r="K19">
            <v>22.473479730778291</v>
          </cell>
          <cell r="L19">
            <v>22.473484662380567</v>
          </cell>
          <cell r="M19">
            <v>22.473701370947587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9.7631820899071423E-2</v>
          </cell>
          <cell r="H21">
            <v>3.1364325913901969</v>
          </cell>
          <cell r="I21">
            <v>4.9341407238539414</v>
          </cell>
          <cell r="J21">
            <v>15.931994753190704</v>
          </cell>
          <cell r="K21">
            <v>18.846233824176078</v>
          </cell>
          <cell r="L21">
            <v>19.681842405541552</v>
          </cell>
          <cell r="M21">
            <v>18.204664806556682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4.4634993537182602E-2</v>
          </cell>
          <cell r="G22">
            <v>0.16745881357467707</v>
          </cell>
          <cell r="H22">
            <v>1.081189952156574</v>
          </cell>
          <cell r="I22">
            <v>0.8237090694491418</v>
          </cell>
          <cell r="J22">
            <v>0.91529520347893578</v>
          </cell>
          <cell r="K22">
            <v>0.20708703032964829</v>
          </cell>
          <cell r="L22">
            <v>0.18511600488291757</v>
          </cell>
          <cell r="M22">
            <v>0.3102277304859713</v>
          </cell>
          <cell r="P22">
            <v>2.5865850143131688</v>
          </cell>
          <cell r="Q22">
            <v>1.1876269230018763</v>
          </cell>
          <cell r="R22">
            <v>1.1368841190249495</v>
          </cell>
          <cell r="S22">
            <v>3.7283696487641755</v>
          </cell>
          <cell r="T22">
            <v>4.9761305979009736</v>
          </cell>
          <cell r="U22">
            <v>5.7283249827288296</v>
          </cell>
          <cell r="V22">
            <v>7.0215692331506068</v>
          </cell>
          <cell r="W22">
            <v>7.3749655390929245</v>
          </cell>
          <cell r="X22">
            <v>8.0988719431130907</v>
          </cell>
          <cell r="Y22">
            <v>8.5874081923528998</v>
          </cell>
          <cell r="Z22">
            <v>8.3543758956798939</v>
          </cell>
          <cell r="AA22">
            <v>8.0131258828429104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7.2507701919279587E-4</v>
          </cell>
          <cell r="H23">
            <v>9.3644865654685648E-4</v>
          </cell>
          <cell r="I23">
            <v>2.2020387863809845E-3</v>
          </cell>
          <cell r="J23">
            <v>1.2855183717509393E-3</v>
          </cell>
          <cell r="K23">
            <v>2.329311620367079E-3</v>
          </cell>
          <cell r="L23">
            <v>1.7401300603542046E-3</v>
          </cell>
          <cell r="M23">
            <v>3.3195941742974939E-3</v>
          </cell>
          <cell r="P23">
            <v>7.0381901456543772E-2</v>
          </cell>
          <cell r="Q23">
            <v>5.4231040881675061E-2</v>
          </cell>
          <cell r="R23">
            <v>0.11670797789487251</v>
          </cell>
          <cell r="S23">
            <v>0.18050055752115132</v>
          </cell>
          <cell r="T23">
            <v>0.17364110283723125</v>
          </cell>
          <cell r="U23">
            <v>0.13877998119698653</v>
          </cell>
          <cell r="V23">
            <v>0.13657778546772129</v>
          </cell>
          <cell r="W23">
            <v>0.13230996584812879</v>
          </cell>
          <cell r="X23">
            <v>0.13059551034318961</v>
          </cell>
          <cell r="Y23">
            <v>0.13494701305923032</v>
          </cell>
          <cell r="Z23">
            <v>0.13868303358406994</v>
          </cell>
          <cell r="AA23">
            <v>0.15695530143411718</v>
          </cell>
        </row>
        <row r="24">
          <cell r="B24">
            <v>3.7001806481445736</v>
          </cell>
          <cell r="C24">
            <v>1.6233759904032382E-3</v>
          </cell>
          <cell r="D24">
            <v>8.0615240528679896E-2</v>
          </cell>
          <cell r="E24">
            <v>2.1714537881238378</v>
          </cell>
          <cell r="F24">
            <v>1.7057375222866982</v>
          </cell>
          <cell r="G24">
            <v>3.735527631064572</v>
          </cell>
          <cell r="H24">
            <v>4.3368627182947401</v>
          </cell>
          <cell r="I24">
            <v>5.8685879181401894</v>
          </cell>
          <cell r="J24">
            <v>0.50537182944620773</v>
          </cell>
          <cell r="K24">
            <v>0.13187311720705611</v>
          </cell>
          <cell r="L24">
            <v>5.1429051521706876E-2</v>
          </cell>
          <cell r="M24">
            <v>5.895746582172616E-2</v>
          </cell>
        </row>
        <row r="25">
          <cell r="B25">
            <v>1.6837440398527712</v>
          </cell>
          <cell r="C25">
            <v>0.24575990734236436</v>
          </cell>
          <cell r="D25">
            <v>2.0868737707070544</v>
          </cell>
          <cell r="E25">
            <v>3.9605254519955575</v>
          </cell>
          <cell r="F25">
            <v>4.566603964957328</v>
          </cell>
          <cell r="G25">
            <v>5.0621626766825862</v>
          </cell>
          <cell r="H25">
            <v>5.1012074392935487</v>
          </cell>
          <cell r="I25">
            <v>4.0205730916371527</v>
          </cell>
          <cell r="J25">
            <v>1.353637500658962</v>
          </cell>
          <cell r="K25">
            <v>1.2946938377980273</v>
          </cell>
          <cell r="L25">
            <v>1.1586080771359035</v>
          </cell>
          <cell r="M25">
            <v>0.79796430117869299</v>
          </cell>
        </row>
        <row r="26">
          <cell r="B26">
            <v>40.168737200368838</v>
          </cell>
          <cell r="C26">
            <v>37.684475092491951</v>
          </cell>
          <cell r="D26">
            <v>35.545006820644488</v>
          </cell>
          <cell r="E26">
            <v>37.451150954332327</v>
          </cell>
          <cell r="F26">
            <v>37.209892125115189</v>
          </cell>
          <cell r="G26">
            <v>36.991207330431891</v>
          </cell>
          <cell r="H26">
            <v>36.762833503043765</v>
          </cell>
          <cell r="I26">
            <v>36.522214545064585</v>
          </cell>
          <cell r="J26">
            <v>36.52197159814046</v>
          </cell>
          <cell r="K26">
            <v>36.521575098759754</v>
          </cell>
          <cell r="L26">
            <v>36.521409180084376</v>
          </cell>
          <cell r="M26">
            <v>36.518841162115393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2.7800248184192942E-2</v>
          </cell>
          <cell r="C28">
            <v>8.3070763786113324E-4</v>
          </cell>
          <cell r="D28">
            <v>2.4139398956505513E-2</v>
          </cell>
          <cell r="E28">
            <v>1.5393948454614418E-2</v>
          </cell>
          <cell r="F28">
            <v>2.13750577444498E-2</v>
          </cell>
          <cell r="G28">
            <v>2.1720556517906248E-2</v>
          </cell>
          <cell r="H28">
            <v>2.3392545824083968E-2</v>
          </cell>
          <cell r="I28">
            <v>3.9107425475196946E-2</v>
          </cell>
          <cell r="J28">
            <v>2.6117183355199133E-2</v>
          </cell>
          <cell r="K28">
            <v>3.8377310402335149E-2</v>
          </cell>
          <cell r="L28">
            <v>3.0016996371633537E-2</v>
          </cell>
          <cell r="M28">
            <v>4.0124992926138033E-2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1.166943313906714</v>
          </cell>
          <cell r="H29">
            <v>3.0619730174638105</v>
          </cell>
          <cell r="I29">
            <v>3.0633932945271942</v>
          </cell>
          <cell r="J29">
            <v>2.2649917885295565</v>
          </cell>
          <cell r="K29">
            <v>2.0366201456426762</v>
          </cell>
          <cell r="L29">
            <v>0.18066591785637978</v>
          </cell>
          <cell r="M29">
            <v>0.11524358175396442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8.7889327523398911E-3</v>
          </cell>
          <cell r="H30">
            <v>9.0689116792580394E-3</v>
          </cell>
          <cell r="I30">
            <v>1.966011806617449E-2</v>
          </cell>
          <cell r="J30">
            <v>1.968744082224419E-2</v>
          </cell>
          <cell r="K30">
            <v>0.10283274152153861</v>
          </cell>
          <cell r="L30">
            <v>0.33068636529273449</v>
          </cell>
          <cell r="M30">
            <v>0.33688026610915711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9.8972722310981592E-4</v>
          </cell>
          <cell r="H31">
            <v>1.052074819531317E-3</v>
          </cell>
          <cell r="I31">
            <v>2.3159297224184259E-3</v>
          </cell>
          <cell r="J31">
            <v>1.3650007287922112E-3</v>
          </cell>
          <cell r="K31">
            <v>2.6123885314469678E-3</v>
          </cell>
          <cell r="L31">
            <v>2.1999613747497675E-3</v>
          </cell>
          <cell r="M31">
            <v>5.2637633947376552E-3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8.2637778508682785E-2</v>
          </cell>
          <cell r="I32">
            <v>0.13108464918005822</v>
          </cell>
          <cell r="J32">
            <v>0.13503527547707769</v>
          </cell>
          <cell r="K32">
            <v>0.14006265556144781</v>
          </cell>
          <cell r="L32">
            <v>0.16116342646949727</v>
          </cell>
          <cell r="M32">
            <v>0.28539528673211306</v>
          </cell>
        </row>
        <row r="33">
          <cell r="B33">
            <v>0.52400000000000047</v>
          </cell>
          <cell r="C33">
            <v>0.54529253951290813</v>
          </cell>
          <cell r="D33">
            <v>0.50316513784645689</v>
          </cell>
          <cell r="E33">
            <v>0.59978404924929174</v>
          </cell>
          <cell r="F33">
            <v>0.60169161750659117</v>
          </cell>
          <cell r="G33">
            <v>0.60205637991610161</v>
          </cell>
          <cell r="H33">
            <v>0.6243168492745319</v>
          </cell>
          <cell r="I33">
            <v>0.62436437825568736</v>
          </cell>
          <cell r="J33">
            <v>0.62729170189907602</v>
          </cell>
          <cell r="K33">
            <v>0.62881536948433847</v>
          </cell>
          <cell r="L33">
            <v>0.62893161462313996</v>
          </cell>
          <cell r="M33">
            <v>0.62947627192578748</v>
          </cell>
        </row>
        <row r="34">
          <cell r="B34">
            <v>0</v>
          </cell>
          <cell r="C34">
            <v>0</v>
          </cell>
          <cell r="D34">
            <v>0.15619161658328937</v>
          </cell>
          <cell r="E34">
            <v>0.30184883890376757</v>
          </cell>
          <cell r="F34">
            <v>1.0529937932777687</v>
          </cell>
          <cell r="G34">
            <v>1.0576061035838582</v>
          </cell>
          <cell r="H34">
            <v>0.98561383258727675</v>
          </cell>
          <cell r="I34">
            <v>0.88019109886479519</v>
          </cell>
          <cell r="J34">
            <v>0.35971102491520274</v>
          </cell>
          <cell r="K34">
            <v>0.13203215293094414</v>
          </cell>
          <cell r="L34">
            <v>7.5202567650274416E-2</v>
          </cell>
          <cell r="M34">
            <v>0.20025849382687486</v>
          </cell>
        </row>
        <row r="35">
          <cell r="B35">
            <v>3.517953999707534</v>
          </cell>
          <cell r="C35">
            <v>4.8486225061026396</v>
          </cell>
          <cell r="D35">
            <v>11.927075485464066</v>
          </cell>
          <cell r="E35">
            <v>14.116606277644156</v>
          </cell>
          <cell r="F35">
            <v>14.836736838454067</v>
          </cell>
          <cell r="G35">
            <v>15.59356108093364</v>
          </cell>
          <cell r="H35">
            <v>16.388993816360781</v>
          </cell>
          <cell r="I35">
            <v>17.22500266805589</v>
          </cell>
          <cell r="J35">
            <v>18.103656429621466</v>
          </cell>
          <cell r="K35">
            <v>19.027133656205759</v>
          </cell>
          <cell r="L35">
            <v>19.997722870800946</v>
          </cell>
          <cell r="M35">
            <v>21.017879011698167</v>
          </cell>
        </row>
        <row r="36">
          <cell r="B36">
            <v>2.1349390887346629</v>
          </cell>
          <cell r="C36">
            <v>3.390730503214467</v>
          </cell>
          <cell r="D36">
            <v>6.9698922770052896</v>
          </cell>
          <cell r="E36">
            <v>18.916699306663681</v>
          </cell>
          <cell r="F36">
            <v>19.881653354895924</v>
          </cell>
          <cell r="G36">
            <v>20.895818848165174</v>
          </cell>
          <cell r="H36">
            <v>21.961716973217506</v>
          </cell>
          <cell r="I36">
            <v>23.081989756286518</v>
          </cell>
          <cell r="J36">
            <v>24.259406879973831</v>
          </cell>
          <cell r="K36">
            <v>25.496890647555894</v>
          </cell>
          <cell r="L36">
            <v>26.797500285978586</v>
          </cell>
          <cell r="M36">
            <v>28.164628509438955</v>
          </cell>
        </row>
        <row r="37">
          <cell r="B37">
            <v>0.86248322578584768</v>
          </cell>
          <cell r="C37">
            <v>1.2876573277411822</v>
          </cell>
          <cell r="D37">
            <v>5.8107705228016018</v>
          </cell>
          <cell r="E37">
            <v>12.773459780315793</v>
          </cell>
          <cell r="F37">
            <v>13.425054909355712</v>
          </cell>
          <cell r="G37">
            <v>14.109868999528031</v>
          </cell>
          <cell r="H37">
            <v>14.829615885455116</v>
          </cell>
          <cell r="I37">
            <v>15.586079826398059</v>
          </cell>
          <cell r="J37">
            <v>16.381130109019978</v>
          </cell>
          <cell r="K37">
            <v>17.216740655554645</v>
          </cell>
          <cell r="L37">
            <v>18.094977997105801</v>
          </cell>
          <cell r="M37">
            <v>19.01807863772672</v>
          </cell>
        </row>
        <row r="38">
          <cell r="B38">
            <v>2.8396236857719668</v>
          </cell>
          <cell r="C38">
            <v>3.2944552356625487</v>
          </cell>
          <cell r="D38">
            <v>3.9360831600575916</v>
          </cell>
          <cell r="E38">
            <v>4.4087727975438593</v>
          </cell>
          <cell r="F38">
            <v>4.6339716044998669</v>
          </cell>
          <cell r="G38">
            <v>4.8703505249958958</v>
          </cell>
          <cell r="H38">
            <v>5.1187893646234119</v>
          </cell>
          <cell r="I38">
            <v>5.379902333945271</v>
          </cell>
          <cell r="J38">
            <v>5.6543346044103675</v>
          </cell>
          <cell r="K38">
            <v>5.9427690671416169</v>
          </cell>
          <cell r="L38">
            <v>6.2459203111746548</v>
          </cell>
          <cell r="M38">
            <v>6.5645994178498466</v>
          </cell>
        </row>
        <row r="39">
          <cell r="B39">
            <v>1.930661330728235</v>
          </cell>
          <cell r="C39">
            <v>0.25821629507382171</v>
          </cell>
          <cell r="D39">
            <v>0.1676053489600603</v>
          </cell>
          <cell r="E39">
            <v>2.3722572053856861</v>
          </cell>
          <cell r="F39">
            <v>1.8362296835826253</v>
          </cell>
          <cell r="G39">
            <v>0.49095753763668337</v>
          </cell>
          <cell r="H39">
            <v>0.38182464828726881</v>
          </cell>
          <cell r="I39">
            <v>0.21684276765281718</v>
          </cell>
          <cell r="J39">
            <v>0.14116410958800335</v>
          </cell>
          <cell r="K39">
            <v>0.19188209310927659</v>
          </cell>
          <cell r="L39">
            <v>0.25164842537252929</v>
          </cell>
          <cell r="M39">
            <v>0.47732202790001749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6.0486369547852522E-4</v>
          </cell>
          <cell r="H40">
            <v>7.3950551871535073E-4</v>
          </cell>
          <cell r="I40">
            <v>1.6563939526882596E-3</v>
          </cell>
          <cell r="J40">
            <v>9.5743449654171894E-4</v>
          </cell>
          <cell r="K40">
            <v>1.7228583047981842E-3</v>
          </cell>
          <cell r="L40">
            <v>1.627854783857218E-3</v>
          </cell>
          <cell r="M40">
            <v>3.4615773726773711E-3</v>
          </cell>
        </row>
        <row r="41">
          <cell r="B41">
            <v>0.30480693349321841</v>
          </cell>
          <cell r="C41">
            <v>0.69490868005952822</v>
          </cell>
          <cell r="D41">
            <v>1.4552151163868599E-2</v>
          </cell>
          <cell r="E41">
            <v>0.63268434243062766</v>
          </cell>
          <cell r="F41">
            <v>0.62641558352028659</v>
          </cell>
          <cell r="G41">
            <v>7.1063131521576034E-2</v>
          </cell>
          <cell r="H41">
            <v>7.9721024060702347E-2</v>
          </cell>
          <cell r="I41">
            <v>9.6258986532141391E-2</v>
          </cell>
          <cell r="J41">
            <v>0.10977593421717256</v>
          </cell>
          <cell r="K41">
            <v>0.10902465316988585</v>
          </cell>
          <cell r="L41">
            <v>0.11002505378378133</v>
          </cell>
          <cell r="M41">
            <v>0.11637738164017963</v>
          </cell>
        </row>
        <row r="42">
          <cell r="B42">
            <v>0.8754628597232933</v>
          </cell>
          <cell r="C42">
            <v>2.3091247896734628</v>
          </cell>
          <cell r="D42">
            <v>4.5387364096637182</v>
          </cell>
          <cell r="E42">
            <v>5.4916790615422943</v>
          </cell>
          <cell r="F42">
            <v>7.288815834006547</v>
          </cell>
          <cell r="G42">
            <v>8.4152908896271903</v>
          </cell>
          <cell r="H42">
            <v>10.075763679919714</v>
          </cell>
          <cell r="I42">
            <v>12.533956648670683</v>
          </cell>
          <cell r="J42">
            <v>14.762185495167328</v>
          </cell>
          <cell r="K42">
            <v>14.788555513363836</v>
          </cell>
          <cell r="L42">
            <v>14.916716953325531</v>
          </cell>
          <cell r="M42">
            <v>15.093335550434864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1.008112459720827E-3</v>
          </cell>
          <cell r="H43">
            <v>1.0526619621117365E-3</v>
          </cell>
          <cell r="I43">
            <v>2.3150514475875623E-3</v>
          </cell>
          <cell r="J43">
            <v>1.3640804870675709E-3</v>
          </cell>
          <cell r="K43">
            <v>2.6115184091236028E-3</v>
          </cell>
          <cell r="L43">
            <v>2.1983246944828616E-3</v>
          </cell>
          <cell r="M43">
            <v>5.2623612429396008E-3</v>
          </cell>
        </row>
        <row r="44">
          <cell r="B44">
            <v>3.711965337184425</v>
          </cell>
          <cell r="C44">
            <v>3.7138556841320529</v>
          </cell>
          <cell r="D44">
            <v>5.4331986972513482</v>
          </cell>
          <cell r="E44">
            <v>5.3724842555338954</v>
          </cell>
          <cell r="F44">
            <v>5.3118278193956847</v>
          </cell>
          <cell r="G44">
            <v>5.2850081036690302</v>
          </cell>
          <cell r="H44">
            <v>5.2581986619839425</v>
          </cell>
          <cell r="I44">
            <v>5.2314357678663104</v>
          </cell>
          <cell r="J44">
            <v>5.2313891155109502</v>
          </cell>
          <cell r="K44">
            <v>5.2314426126059361</v>
          </cell>
          <cell r="L44">
            <v>5.231411248737623</v>
          </cell>
          <cell r="M44">
            <v>5.2315844738194528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7.5740816533816629E-3</v>
          </cell>
          <cell r="F46">
            <v>2.2941885164701161E-2</v>
          </cell>
          <cell r="G46">
            <v>3.5398102659115895E-2</v>
          </cell>
          <cell r="H46">
            <v>3.4050658221872136E-2</v>
          </cell>
          <cell r="I46">
            <v>9.2521840676391603E-2</v>
          </cell>
          <cell r="J46">
            <v>8.1464788232608998E-2</v>
          </cell>
          <cell r="K46">
            <v>0.2183793516159013</v>
          </cell>
          <cell r="L46">
            <v>0.19482616064911729</v>
          </cell>
          <cell r="M46">
            <v>0.2665150406367684</v>
          </cell>
        </row>
        <row r="47">
          <cell r="B47">
            <v>0</v>
          </cell>
        </row>
        <row r="48">
          <cell r="B48">
            <v>9.0678235625490156E-2</v>
          </cell>
          <cell r="C48">
            <v>1.5402912194969816E-2</v>
          </cell>
          <cell r="D48">
            <v>6.8200718815549149E-2</v>
          </cell>
          <cell r="E48">
            <v>5.6551013918275592E-2</v>
          </cell>
          <cell r="F48">
            <v>0.11663125142536246</v>
          </cell>
          <cell r="G48">
            <v>0.12408658901667977</v>
          </cell>
          <cell r="H48">
            <v>0.1433509022247873</v>
          </cell>
          <cell r="I48">
            <v>0.1947318728816273</v>
          </cell>
          <cell r="J48">
            <v>0.15872599328502038</v>
          </cell>
          <cell r="K48">
            <v>0.16597220186244654</v>
          </cell>
          <cell r="L48">
            <v>0.54369289987329328</v>
          </cell>
          <cell r="M48">
            <v>0.58422695094727339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1.373527091379583E-3</v>
          </cell>
          <cell r="F49">
            <v>4.8190117382710422E-3</v>
          </cell>
          <cell r="G49">
            <v>4.7950126357658926E-3</v>
          </cell>
          <cell r="H49">
            <v>5.0329005867262386E-3</v>
          </cell>
          <cell r="I49">
            <v>1.1839749124713557E-2</v>
          </cell>
          <cell r="J49">
            <v>9.5851251825460788E-3</v>
          </cell>
          <cell r="K49">
            <v>1.5098676361471854E-2</v>
          </cell>
          <cell r="L49">
            <v>1.4485701024864598E-2</v>
          </cell>
          <cell r="M49">
            <v>2.6856485413675697E-2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1.5387054029616407E-2</v>
          </cell>
          <cell r="F50">
            <v>2.8105096358194116E-2</v>
          </cell>
          <cell r="G50">
            <v>2.9054040712761429E-2</v>
          </cell>
          <cell r="H50">
            <v>2.6363791165018108E-2</v>
          </cell>
          <cell r="I50">
            <v>5.9906959391965248E-2</v>
          </cell>
          <cell r="J50">
            <v>5.2439084307839945E-2</v>
          </cell>
          <cell r="K50">
            <v>7.1725689538335441E-2</v>
          </cell>
          <cell r="L50">
            <v>5.0241907043473359E-2</v>
          </cell>
          <cell r="M50">
            <v>9.9195356203143709E-2</v>
          </cell>
        </row>
        <row r="51">
          <cell r="B51">
            <v>0.13012770666366708</v>
          </cell>
          <cell r="C51">
            <v>6.5948637245429001E-2</v>
          </cell>
          <cell r="D51">
            <v>0.34030591403724098</v>
          </cell>
          <cell r="E51">
            <v>2.0998536025458523</v>
          </cell>
          <cell r="F51">
            <v>2.1643125753590331</v>
          </cell>
          <cell r="G51">
            <v>2.4743164806049238</v>
          </cell>
          <cell r="H51">
            <v>2.2553727693274173</v>
          </cell>
          <cell r="I51">
            <v>2.3744086702452765</v>
          </cell>
          <cell r="J51">
            <v>2.3490941952652031</v>
          </cell>
          <cell r="K51">
            <v>2.2940675557673673</v>
          </cell>
          <cell r="L51">
            <v>1.9414896890400057</v>
          </cell>
          <cell r="M51">
            <v>1.6881976961560683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5.9682050943315745E-3</v>
          </cell>
          <cell r="F52">
            <v>2.3247666777795651E-2</v>
          </cell>
          <cell r="G52">
            <v>2.3279698125476245E-2</v>
          </cell>
          <cell r="H52">
            <v>2.6378746557155025E-2</v>
          </cell>
          <cell r="I52">
            <v>7.1058396486753189E-2</v>
          </cell>
          <cell r="J52">
            <v>6.0902309213037548E-2</v>
          </cell>
          <cell r="K52">
            <v>0.11027870585373253</v>
          </cell>
          <cell r="L52">
            <v>0.10653626195625482</v>
          </cell>
          <cell r="M52">
            <v>0.19422667050513176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3.3623356371238255E-2</v>
          </cell>
          <cell r="F53">
            <v>4.314099540509763E-2</v>
          </cell>
          <cell r="G53">
            <v>3.9375430393297384E-2</v>
          </cell>
          <cell r="H53">
            <v>3.7474420160833175E-2</v>
          </cell>
          <cell r="I53">
            <v>9.3110254333840153E-2</v>
          </cell>
          <cell r="J53">
            <v>8.5769582039339626E-2</v>
          </cell>
          <cell r="K53">
            <v>9.1054213973259912E-2</v>
          </cell>
          <cell r="L53">
            <v>8.8944443271722212E-2</v>
          </cell>
          <cell r="M53">
            <v>0.17240213582911484</v>
          </cell>
        </row>
        <row r="54">
          <cell r="B54">
            <v>2.6454137811338763</v>
          </cell>
          <cell r="C54">
            <v>3.0465475126718968</v>
          </cell>
          <cell r="D54">
            <v>3.0446523009850082</v>
          </cell>
          <cell r="E54">
            <v>3.0354682953872643</v>
          </cell>
          <cell r="F54">
            <v>2.9930715471075988</v>
          </cell>
          <cell r="G54">
            <v>2.954370486586281</v>
          </cell>
          <cell r="H54">
            <v>2.921522482636695</v>
          </cell>
          <cell r="I54">
            <v>2.8810949601914473</v>
          </cell>
          <cell r="J54">
            <v>2.8809685629733126</v>
          </cell>
          <cell r="K54">
            <v>2.8849711455568987</v>
          </cell>
          <cell r="L54">
            <v>2.8915355046099425</v>
          </cell>
          <cell r="M54">
            <v>2.9166887128469656</v>
          </cell>
        </row>
        <row r="55">
          <cell r="B55">
            <v>1.6853436541317932</v>
          </cell>
          <cell r="C55">
            <v>1.7386762186152214</v>
          </cell>
          <cell r="D55">
            <v>1.471458268782821</v>
          </cell>
          <cell r="E55">
            <v>6.3010394754817254</v>
          </cell>
          <cell r="F55">
            <v>11.199772182634065</v>
          </cell>
          <cell r="G55">
            <v>11.389608023947766</v>
          </cell>
          <cell r="H55">
            <v>11.222305303826161</v>
          </cell>
          <cell r="I55">
            <v>7.9993546465867489</v>
          </cell>
          <cell r="J55">
            <v>7.2452011024118397</v>
          </cell>
          <cell r="K55">
            <v>7.3738043118258103</v>
          </cell>
          <cell r="L55">
            <v>7.6093870045957512</v>
          </cell>
          <cell r="M55">
            <v>7.6448904842637031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2.7478904918424932E-2</v>
          </cell>
          <cell r="F56">
            <v>2.1784822127876597E-2</v>
          </cell>
          <cell r="G56">
            <v>1.7848410599651369E-2</v>
          </cell>
          <cell r="H56">
            <v>2.2517864220665939E-2</v>
          </cell>
          <cell r="I56">
            <v>3.653271600012032E-2</v>
          </cell>
          <cell r="J56">
            <v>3.3304206444647107E-2</v>
          </cell>
          <cell r="K56">
            <v>5.0755966501662184E-2</v>
          </cell>
          <cell r="L56">
            <v>4.7416125599926896E-2</v>
          </cell>
          <cell r="M56">
            <v>0.10414494956402748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5.4631583178447228E-3</v>
          </cell>
          <cell r="F57">
            <v>1.2533137299955586E-2</v>
          </cell>
          <cell r="G57">
            <v>1.3347464978621916E-2</v>
          </cell>
          <cell r="H57">
            <v>1.501592884929308E-2</v>
          </cell>
          <cell r="I57">
            <v>3.6475461580734711E-2</v>
          </cell>
          <cell r="J57">
            <v>3.4219471619357476E-2</v>
          </cell>
          <cell r="K57">
            <v>8.1959494282833431E-2</v>
          </cell>
          <cell r="L57">
            <v>6.0615006606760641E-2</v>
          </cell>
          <cell r="M57">
            <v>0.11570183706998136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5.6315585421303676E-3</v>
          </cell>
          <cell r="F58">
            <v>1.7111849899372762E-2</v>
          </cell>
          <cell r="G58">
            <v>1.6356112870193087E-2</v>
          </cell>
          <cell r="H58">
            <v>1.2389930570270618E-2</v>
          </cell>
          <cell r="I58">
            <v>2.8321517715210572E-2</v>
          </cell>
          <cell r="J58">
            <v>2.8240219467173033E-2</v>
          </cell>
          <cell r="K58">
            <v>5.0059629741393108E-2</v>
          </cell>
          <cell r="L58">
            <v>3.9243224975175961E-2</v>
          </cell>
          <cell r="M58">
            <v>9.0330412651161263E-2</v>
          </cell>
        </row>
        <row r="63">
          <cell r="B63">
            <v>0.1352212127710076</v>
          </cell>
          <cell r="C63">
            <v>1.638284423368706E-2</v>
          </cell>
          <cell r="D63">
            <v>0.13459192550452947</v>
          </cell>
          <cell r="E63">
            <v>6.5433092874419424E-2</v>
          </cell>
          <cell r="F63">
            <v>5.8192401965305014E-2</v>
          </cell>
          <cell r="G63">
            <v>4.7922750237680826E-2</v>
          </cell>
          <cell r="H63">
            <v>8.4584135275465287E-3</v>
          </cell>
          <cell r="I63">
            <v>3.3494827660565198E-2</v>
          </cell>
          <cell r="J63">
            <v>0.12057268722395122</v>
          </cell>
          <cell r="K63">
            <v>0.134709672770434</v>
          </cell>
          <cell r="L63">
            <v>0.1346927829953222</v>
          </cell>
          <cell r="M63">
            <v>0.13471260573979232</v>
          </cell>
        </row>
        <row r="64">
          <cell r="B64">
            <v>8.6311228830966372E-3</v>
          </cell>
          <cell r="C64">
            <v>6.9532828327767988E-3</v>
          </cell>
          <cell r="D64">
            <v>8.3701621367588026E-3</v>
          </cell>
          <cell r="E64">
            <v>7.9205559148468625E-3</v>
          </cell>
          <cell r="F64">
            <v>1.9527447299108054E-2</v>
          </cell>
          <cell r="G64">
            <v>0.18979873673349706</v>
          </cell>
          <cell r="H64">
            <v>0.1976809496052653</v>
          </cell>
          <cell r="I64">
            <v>0.34151826637032312</v>
          </cell>
          <cell r="J64">
            <v>0.37313504232583283</v>
          </cell>
          <cell r="K64">
            <v>0.50751249145513966</v>
          </cell>
          <cell r="L64">
            <v>0.51116352022586209</v>
          </cell>
          <cell r="M64">
            <v>0.53666702283147194</v>
          </cell>
        </row>
        <row r="65">
          <cell r="B65">
            <v>7.6651649530513144E-3</v>
          </cell>
          <cell r="C65">
            <v>6.1700073047824154E-3</v>
          </cell>
          <cell r="D65">
            <v>7.2765782286988226E-3</v>
          </cell>
          <cell r="E65">
            <v>7.3425449482376632E-3</v>
          </cell>
          <cell r="F65">
            <v>1.861324918648008E-2</v>
          </cell>
          <cell r="G65">
            <v>8.8914724316415103E-2</v>
          </cell>
          <cell r="H65">
            <v>0.44283648287009697</v>
          </cell>
          <cell r="I65">
            <v>1.0044954703593516</v>
          </cell>
          <cell r="J65">
            <v>1.3041774182448027</v>
          </cell>
          <cell r="K65">
            <v>1.930565804719951</v>
          </cell>
          <cell r="L65">
            <v>2.1427602701826638</v>
          </cell>
          <cell r="M65">
            <v>2.6451362793898539</v>
          </cell>
        </row>
        <row r="66">
          <cell r="B66">
            <v>2.4425676514299288E-3</v>
          </cell>
          <cell r="C66">
            <v>2.4339694086603744E-3</v>
          </cell>
          <cell r="D66">
            <v>2.4320720062481422E-3</v>
          </cell>
          <cell r="E66">
            <v>5.4787412232968152E-2</v>
          </cell>
          <cell r="F66">
            <v>7.2200427865530464E-2</v>
          </cell>
          <cell r="G66">
            <v>7.6462854019877832E-2</v>
          </cell>
          <cell r="H66">
            <v>8.2633086469205835E-2</v>
          </cell>
          <cell r="I66">
            <v>9.4666890286322469E-2</v>
          </cell>
          <cell r="J66">
            <v>9.4347365249964232E-2</v>
          </cell>
          <cell r="K66">
            <v>0.10672641085180887</v>
          </cell>
          <cell r="L66">
            <v>0.11584772347134475</v>
          </cell>
          <cell r="M66">
            <v>0.13434948789646212</v>
          </cell>
        </row>
        <row r="67">
          <cell r="B67">
            <v>4.8946902647659185E-3</v>
          </cell>
          <cell r="C67">
            <v>4.8765322435549343E-3</v>
          </cell>
          <cell r="D67">
            <v>4.8800974156474617E-3</v>
          </cell>
          <cell r="E67">
            <v>8.9666793553369872E-2</v>
          </cell>
          <cell r="F67">
            <v>0.11849676320400476</v>
          </cell>
          <cell r="G67">
            <v>0.12434858025592799</v>
          </cell>
          <cell r="H67">
            <v>0.13549378251402822</v>
          </cell>
          <cell r="I67">
            <v>0.14832715624674095</v>
          </cell>
          <cell r="J67">
            <v>0.15683166840994572</v>
          </cell>
          <cell r="K67">
            <v>0.16378982731616376</v>
          </cell>
          <cell r="L67">
            <v>0.1695685032800609</v>
          </cell>
          <cell r="M67">
            <v>0.17590461527542983</v>
          </cell>
        </row>
        <row r="68">
          <cell r="B68">
            <v>4.8947910500836767E-3</v>
          </cell>
          <cell r="C68">
            <v>4.8765682382761449E-3</v>
          </cell>
          <cell r="D68">
            <v>4.8788841571940182E-3</v>
          </cell>
          <cell r="E68">
            <v>8.9390087056376216E-2</v>
          </cell>
          <cell r="F68">
            <v>0.11919409867348729</v>
          </cell>
          <cell r="G68">
            <v>0.13161978945459751</v>
          </cell>
          <cell r="H68">
            <v>0.13879580179047313</v>
          </cell>
          <cell r="I68">
            <v>0.14865951431729002</v>
          </cell>
          <cell r="J68">
            <v>0.15674563249740414</v>
          </cell>
          <cell r="K68">
            <v>0.16370438507960314</v>
          </cell>
          <cell r="L68">
            <v>0.16946932216142191</v>
          </cell>
          <cell r="M68">
            <v>0.17585387191999119</v>
          </cell>
        </row>
        <row r="69">
          <cell r="B69">
            <v>2.4500665716278174E-3</v>
          </cell>
          <cell r="C69">
            <v>2.4411469451451851E-3</v>
          </cell>
          <cell r="D69">
            <v>2.4391452938046514E-3</v>
          </cell>
          <cell r="E69">
            <v>6.4018109853562905E-2</v>
          </cell>
          <cell r="F69">
            <v>7.926273349101344E-2</v>
          </cell>
          <cell r="G69">
            <v>8.7073602840970515E-2</v>
          </cell>
          <cell r="H69">
            <v>9.2710986009051727E-2</v>
          </cell>
          <cell r="I69">
            <v>9.8081639463463724E-2</v>
          </cell>
          <cell r="J69">
            <v>0.1029945022716478</v>
          </cell>
          <cell r="K69">
            <v>0.10850445989433417</v>
          </cell>
          <cell r="L69">
            <v>0.11154503452500478</v>
          </cell>
          <cell r="M69">
            <v>0.11718139710199384</v>
          </cell>
        </row>
        <row r="90">
          <cell r="B90">
            <v>2.0280893214772062</v>
          </cell>
          <cell r="C90">
            <v>2.3908212308609413</v>
          </cell>
          <cell r="D90">
            <v>2.3847460577870088</v>
          </cell>
          <cell r="E90">
            <v>1.0527655210853979</v>
          </cell>
          <cell r="F90">
            <v>1.4219690633461266</v>
          </cell>
          <cell r="G90">
            <v>1.4227217299442709</v>
          </cell>
          <cell r="H90">
            <v>9.2472840834436867E-2</v>
          </cell>
          <cell r="I90">
            <v>1.4223773742235815</v>
          </cell>
          <cell r="J90">
            <v>3.3829688194159883E-3</v>
          </cell>
          <cell r="K90">
            <v>7.0640746646889315E-3</v>
          </cell>
          <cell r="L90">
            <v>3.1799399225578883E-3</v>
          </cell>
          <cell r="M90">
            <v>4.1016775709464409E-3</v>
          </cell>
        </row>
        <row r="91">
          <cell r="B91">
            <v>1.1839527735890489</v>
          </cell>
          <cell r="C91">
            <v>1.9592167366011344</v>
          </cell>
          <cell r="D91">
            <v>1.9592176865144579</v>
          </cell>
          <cell r="E91">
            <v>1.9592173616955073</v>
          </cell>
          <cell r="F91">
            <v>1.959220742212751</v>
          </cell>
          <cell r="G91">
            <v>1.9592258466109733</v>
          </cell>
          <cell r="H91">
            <v>1.9592307225702272</v>
          </cell>
          <cell r="I91">
            <v>1.9592386338025887</v>
          </cell>
          <cell r="J91">
            <v>1.9592425435011547</v>
          </cell>
          <cell r="K91">
            <v>1.9592547016555386</v>
          </cell>
          <cell r="L91">
            <v>1.9592670603382039</v>
          </cell>
          <cell r="M91">
            <v>1.9593259223590496</v>
          </cell>
        </row>
        <row r="92">
          <cell r="B92">
            <v>1.4500313744589157</v>
          </cell>
          <cell r="C92">
            <v>3.8018711535823639</v>
          </cell>
          <cell r="D92">
            <v>3.8000313739510734</v>
          </cell>
          <cell r="E92">
            <v>1.149911999202186</v>
          </cell>
          <cell r="F92">
            <v>0.70924018146198875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0.21544381601897616</v>
          </cell>
          <cell r="C93">
            <v>0.21746846024454852</v>
          </cell>
          <cell r="D93">
            <v>3.7282987939282189E-3</v>
          </cell>
          <cell r="E93">
            <v>3.8223913946007536E-3</v>
          </cell>
          <cell r="F93">
            <v>3.0892038268458257E-3</v>
          </cell>
          <cell r="G93">
            <v>2.9698657035519722E-3</v>
          </cell>
          <cell r="H93">
            <v>2.7841893455948711E-3</v>
          </cell>
          <cell r="I93">
            <v>9.6492455705620252E-4</v>
          </cell>
          <cell r="J93">
            <v>2.5244835482416445E-3</v>
          </cell>
          <cell r="K93">
            <v>1.1328416781612525E-3</v>
          </cell>
          <cell r="L93">
            <v>2.089027677517057E-3</v>
          </cell>
          <cell r="M93">
            <v>1.1403552297790376E-3</v>
          </cell>
        </row>
        <row r="94">
          <cell r="B94">
            <v>1.812444351080555</v>
          </cell>
          <cell r="C94">
            <v>1.6357274929597978</v>
          </cell>
          <cell r="D94">
            <v>1.4024470281202239</v>
          </cell>
          <cell r="E94">
            <v>1.0852192909145373</v>
          </cell>
          <cell r="F94">
            <v>0.84057810332084881</v>
          </cell>
          <cell r="G94">
            <v>0.65122347210096998</v>
          </cell>
          <cell r="H94">
            <v>0.50392305255077607</v>
          </cell>
          <cell r="I94">
            <v>0.3899503830973815</v>
          </cell>
          <cell r="J94">
            <v>0.30174340546057626</v>
          </cell>
          <cell r="K94">
            <v>0.23350843592134052</v>
          </cell>
          <cell r="L94">
            <v>0.18071866769590569</v>
          </cell>
          <cell r="M94">
            <v>0.1400365741877011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1.8734726361334522E-4</v>
          </cell>
          <cell r="F95">
            <v>2.7363893709132249E-4</v>
          </cell>
          <cell r="G95">
            <v>2.8920673612970843E-4</v>
          </cell>
          <cell r="H95">
            <v>3.0028986720164423E-4</v>
          </cell>
          <cell r="I95">
            <v>3.1776973306120806E-4</v>
          </cell>
          <cell r="J95">
            <v>3.2268688796146768E-4</v>
          </cell>
          <cell r="K95">
            <v>3.5940498866336441E-4</v>
          </cell>
          <cell r="L95">
            <v>3.8480324650525248E-4</v>
          </cell>
          <cell r="M95">
            <v>6.3928742530556647E-4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6.9748110682954609E-4</v>
          </cell>
          <cell r="H96">
            <v>6.9916392042658514E-4</v>
          </cell>
          <cell r="I96">
            <v>7.0177203816312189E-4</v>
          </cell>
          <cell r="J96">
            <v>7.0336444837560384E-4</v>
          </cell>
          <cell r="K96">
            <v>7.1008182088586871E-4</v>
          </cell>
          <cell r="L96">
            <v>7.1976367091925342E-4</v>
          </cell>
          <cell r="M96">
            <v>1.0295584772125339E-3</v>
          </cell>
        </row>
        <row r="97">
          <cell r="B97">
            <v>0</v>
          </cell>
          <cell r="C97">
            <v>1.1222176116819742</v>
          </cell>
          <cell r="D97">
            <v>1.1562222326112428</v>
          </cell>
          <cell r="E97">
            <v>1.215201098423172</v>
          </cell>
          <cell r="F97">
            <v>1.2771892994836749</v>
          </cell>
          <cell r="G97">
            <v>1.3423391968528247</v>
          </cell>
          <cell r="H97">
            <v>1.4108124717877115</v>
          </cell>
          <cell r="I97">
            <v>1.4827791527031668</v>
          </cell>
          <cell r="J97">
            <v>1.5584159266067577</v>
          </cell>
          <cell r="K97">
            <v>1.6379124320440519</v>
          </cell>
          <cell r="L97">
            <v>1.7214642469192338</v>
          </cell>
          <cell r="M97">
            <v>1.8092908367437917</v>
          </cell>
        </row>
      </sheetData>
      <sheetData sheetId="60">
        <row r="14">
          <cell r="B14">
            <v>3.0935585872233817</v>
          </cell>
          <cell r="C14">
            <v>3.0935579068775487</v>
          </cell>
          <cell r="D14">
            <v>2.9270082016124741</v>
          </cell>
          <cell r="E14">
            <v>2.7576327929295221</v>
          </cell>
          <cell r="F14">
            <v>2.1904106311194012</v>
          </cell>
          <cell r="G14">
            <v>1.3531952820460362</v>
          </cell>
          <cell r="H14">
            <v>0.120558721922211</v>
          </cell>
          <cell r="I14">
            <v>0.120558721922211</v>
          </cell>
          <cell r="J14">
            <v>0.41936478127214721</v>
          </cell>
          <cell r="K14">
            <v>1.2330054262509333</v>
          </cell>
          <cell r="L14">
            <v>1.2334324681140769</v>
          </cell>
          <cell r="M14">
            <v>1.3668018242515401</v>
          </cell>
        </row>
        <row r="15">
          <cell r="B15">
            <v>7.3394300010600002</v>
          </cell>
          <cell r="C15">
            <v>7.3439811285514498</v>
          </cell>
          <cell r="D15">
            <v>7.3561667112018068</v>
          </cell>
          <cell r="E15">
            <v>7.4159308362200047</v>
          </cell>
          <cell r="F15">
            <v>7.4160959133385784</v>
          </cell>
          <cell r="G15">
            <v>7.4161005764321501</v>
          </cell>
          <cell r="H15">
            <v>7.4899825089738998</v>
          </cell>
          <cell r="I15">
            <v>7.6083778489911076</v>
          </cell>
          <cell r="J15">
            <v>7.6083786494701462</v>
          </cell>
          <cell r="K15">
            <v>7.6083898538428292</v>
          </cell>
          <cell r="L15">
            <v>7.6083924154287885</v>
          </cell>
          <cell r="M15">
            <v>7.6084040575675518</v>
          </cell>
        </row>
        <row r="16">
          <cell r="B16">
            <v>4.7247299999999992</v>
          </cell>
          <cell r="C16">
            <v>4.8079922324839073</v>
          </cell>
          <cell r="D16">
            <v>4.8603173642399362</v>
          </cell>
          <cell r="E16">
            <v>4.8643670169294566</v>
          </cell>
          <cell r="F16">
            <v>4.8644937945778617</v>
          </cell>
          <cell r="G16">
            <v>4.8644983593796205</v>
          </cell>
          <cell r="H16">
            <v>4.864505091596401</v>
          </cell>
          <cell r="I16">
            <v>4.8645192797651529</v>
          </cell>
          <cell r="J16">
            <v>4.8645230267711312</v>
          </cell>
          <cell r="K16">
            <v>4.8645371099713044</v>
          </cell>
          <cell r="L16">
            <v>4.8645625349843158</v>
          </cell>
          <cell r="M16">
            <v>4.8658579613289215</v>
          </cell>
        </row>
        <row r="17">
          <cell r="B17">
            <v>3.3394499999999998</v>
          </cell>
          <cell r="C17">
            <v>3.9715146304071007</v>
          </cell>
          <cell r="D17">
            <v>4.3599356842860502</v>
          </cell>
          <cell r="E17">
            <v>4.3599356842860502</v>
          </cell>
          <cell r="F17">
            <v>4.3599534765513068</v>
          </cell>
          <cell r="G17">
            <v>4.3599590859400177</v>
          </cell>
          <cell r="H17">
            <v>4.3599915097146722</v>
          </cell>
          <cell r="I17">
            <v>4.3601523419458328</v>
          </cell>
          <cell r="J17">
            <v>4.3601532115207311</v>
          </cell>
          <cell r="K17">
            <v>4.3603279701741933</v>
          </cell>
          <cell r="L17">
            <v>4.3603304791537658</v>
          </cell>
          <cell r="M17">
            <v>4.3611074891769546</v>
          </cell>
        </row>
        <row r="18">
          <cell r="B18">
            <v>2.4142660506669501E-2</v>
          </cell>
          <cell r="C18">
            <v>2.2434883025183032E-2</v>
          </cell>
          <cell r="D18">
            <v>1.2458383199651864E-2</v>
          </cell>
          <cell r="E18">
            <v>3.3286714824545656E-2</v>
          </cell>
          <cell r="F18">
            <v>5.7702645130573625E-2</v>
          </cell>
          <cell r="G18">
            <v>6.0919907897320165E-2</v>
          </cell>
          <cell r="H18">
            <v>5.5417652290071277E-2</v>
          </cell>
          <cell r="I18">
            <v>5.4275152711992687E-2</v>
          </cell>
          <cell r="J18">
            <v>5.4388446872390216E-2</v>
          </cell>
          <cell r="K18">
            <v>7.3657831471619112E-2</v>
          </cell>
          <cell r="L18">
            <v>7.469290357216854E-2</v>
          </cell>
          <cell r="M18">
            <v>7.9825185550794375E-2</v>
          </cell>
        </row>
        <row r="19">
          <cell r="B19">
            <v>0.30576713663018462</v>
          </cell>
          <cell r="C19">
            <v>0.30576247081311669</v>
          </cell>
          <cell r="D19">
            <v>0.30576127909879169</v>
          </cell>
          <cell r="E19">
            <v>0.27599278219306561</v>
          </cell>
          <cell r="F19">
            <v>0.279489789485036</v>
          </cell>
          <cell r="G19">
            <v>0.28606226930204731</v>
          </cell>
          <cell r="H19">
            <v>0.2927923482410974</v>
          </cell>
          <cell r="I19">
            <v>0.29968925996747725</v>
          </cell>
          <cell r="J19">
            <v>0.29968804710867225</v>
          </cell>
          <cell r="K19">
            <v>0.29969263735943119</v>
          </cell>
          <cell r="L19">
            <v>0.29969489687005912</v>
          </cell>
          <cell r="M19">
            <v>0.29971990947392735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6.3298925692975303E-3</v>
          </cell>
          <cell r="H21">
            <v>9.3597676710428096E-2</v>
          </cell>
          <cell r="I21">
            <v>0.1766972227434763</v>
          </cell>
          <cell r="J21">
            <v>0.58850113149732119</v>
          </cell>
          <cell r="K21">
            <v>0.69757561393698586</v>
          </cell>
          <cell r="L21">
            <v>0.7333231599155261</v>
          </cell>
          <cell r="M21">
            <v>0.71933395235498976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1.7666429345414299E-2</v>
          </cell>
          <cell r="G22">
            <v>7.3365546795325531E-2</v>
          </cell>
          <cell r="H22">
            <v>7.3383628514652938E-2</v>
          </cell>
          <cell r="I22">
            <v>7.3386297141359469E-2</v>
          </cell>
          <cell r="J22">
            <v>7.3392684486656659E-2</v>
          </cell>
          <cell r="K22">
            <v>2.5254032502216198E-2</v>
          </cell>
          <cell r="L22">
            <v>8.9772395008932884E-3</v>
          </cell>
          <cell r="M22">
            <v>1.8450357160714748E-2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5.3009766446083295E-2</v>
          </cell>
          <cell r="C24">
            <v>1.1732017658883098E-4</v>
          </cell>
          <cell r="D24">
            <v>1.6845556518747667E-3</v>
          </cell>
          <cell r="E24">
            <v>2.2786957966418199E-2</v>
          </cell>
          <cell r="F24">
            <v>4.2067917226631411E-2</v>
          </cell>
          <cell r="G24">
            <v>9.7606518911831697E-2</v>
          </cell>
          <cell r="H24">
            <v>9.2590644554532184E-2</v>
          </cell>
          <cell r="I24">
            <v>7.7981293869774898E-2</v>
          </cell>
          <cell r="J24">
            <v>2.4621904305033401E-2</v>
          </cell>
          <cell r="K24">
            <v>3.283028926300282E-3</v>
          </cell>
          <cell r="L24">
            <v>1.7614945069158656E-3</v>
          </cell>
          <cell r="M24">
            <v>3.0099955094548083E-3</v>
          </cell>
        </row>
        <row r="25">
          <cell r="B25">
            <v>1.5398051662180001E-2</v>
          </cell>
          <cell r="C25">
            <v>1.1221472324865533E-2</v>
          </cell>
          <cell r="D25">
            <v>2.0184876543627404E-2</v>
          </cell>
          <cell r="E25">
            <v>4.0626518966287342E-2</v>
          </cell>
          <cell r="F25">
            <v>4.9521675294302236E-2</v>
          </cell>
          <cell r="G25">
            <v>5.7824654709579322E-2</v>
          </cell>
          <cell r="H25">
            <v>5.8260311906383283E-2</v>
          </cell>
          <cell r="I25">
            <v>4.590544749500184E-2</v>
          </cell>
          <cell r="J25">
            <v>2.0818666116075697E-2</v>
          </cell>
          <cell r="K25">
            <v>2.012108815841392E-2</v>
          </cell>
          <cell r="L25">
            <v>1.4151478253849856E-2</v>
          </cell>
          <cell r="M25">
            <v>1.0366995287769794E-2</v>
          </cell>
        </row>
        <row r="26">
          <cell r="B26">
            <v>7.8021922790796283E-2</v>
          </cell>
          <cell r="C26">
            <v>7.1001945227625762E-2</v>
          </cell>
          <cell r="D26">
            <v>7.0491041429289095E-2</v>
          </cell>
          <cell r="E26">
            <v>7.0490114624879599E-2</v>
          </cell>
          <cell r="F26">
            <v>6.9926223439698926E-2</v>
          </cell>
          <cell r="G26">
            <v>7.00793112008639E-2</v>
          </cell>
          <cell r="H26">
            <v>7.0202142329409647E-2</v>
          </cell>
          <cell r="I26">
            <v>7.0293325524590597E-2</v>
          </cell>
          <cell r="J26">
            <v>7.0293817194690425E-2</v>
          </cell>
          <cell r="K26">
            <v>7.0296883122354673E-2</v>
          </cell>
          <cell r="L26">
            <v>7.0293771961279478E-2</v>
          </cell>
          <cell r="M26">
            <v>7.0295261411427945E-2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5.2574587687206206E-3</v>
          </cell>
          <cell r="C28">
            <v>2.023677158437381E-3</v>
          </cell>
          <cell r="D28">
            <v>1.7611886142828888E-3</v>
          </cell>
          <cell r="E28">
            <v>1.2678030441436762E-3</v>
          </cell>
          <cell r="F28">
            <v>1.2016474420134134E-3</v>
          </cell>
          <cell r="G28">
            <v>6.1009167907305159E-4</v>
          </cell>
          <cell r="H28">
            <v>6.2114173479850912E-4</v>
          </cell>
          <cell r="I28">
            <v>9.4686364967959001E-4</v>
          </cell>
          <cell r="J28">
            <v>9.1595197633679475E-4</v>
          </cell>
          <cell r="K28">
            <v>1.2114231595423978E-3</v>
          </cell>
          <cell r="L28">
            <v>1.0058768290800374E-3</v>
          </cell>
          <cell r="M28">
            <v>1.697654406276429E-3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1.7417205717515202E-2</v>
          </cell>
          <cell r="H29">
            <v>4.5694992258826533E-2</v>
          </cell>
          <cell r="I29">
            <v>4.5745480963733105E-2</v>
          </cell>
          <cell r="J29">
            <v>4.3438990479861724E-2</v>
          </cell>
          <cell r="K29">
            <v>3.0701730843180189E-2</v>
          </cell>
          <cell r="L29">
            <v>3.1245004639442013E-3</v>
          </cell>
          <cell r="M29">
            <v>3.1059105669182705E-3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3.3675219304292703E-4</v>
          </cell>
          <cell r="H30">
            <v>3.8878638942167352E-4</v>
          </cell>
          <cell r="I30">
            <v>7.7098916501214829E-4</v>
          </cell>
          <cell r="J30">
            <v>7.31007458411887E-4</v>
          </cell>
          <cell r="K30">
            <v>2.2974616471168972E-3</v>
          </cell>
          <cell r="L30">
            <v>8.2527039498267712E-3</v>
          </cell>
          <cell r="M30">
            <v>9.5119772328424133E-3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4.930038155035488E-4</v>
          </cell>
          <cell r="I32">
            <v>8.1239962425450898E-4</v>
          </cell>
          <cell r="J32">
            <v>8.2915621846033224E-4</v>
          </cell>
          <cell r="K32">
            <v>8.7277297084532651E-4</v>
          </cell>
          <cell r="L32">
            <v>1.018292352365944E-3</v>
          </cell>
          <cell r="M32">
            <v>1.7941683540410617E-3</v>
          </cell>
        </row>
        <row r="33">
          <cell r="B33">
            <v>8.7120000000000003E-2</v>
          </cell>
          <cell r="C33">
            <v>9.0660087867107941E-2</v>
          </cell>
          <cell r="D33">
            <v>8.3656005361036956E-2</v>
          </cell>
          <cell r="E33">
            <v>9.9720084234481102E-2</v>
          </cell>
          <cell r="F33">
            <v>0.10003788335833311</v>
          </cell>
          <cell r="G33">
            <v>0.10009852257772074</v>
          </cell>
          <cell r="H33">
            <v>0.103800146679497</v>
          </cell>
          <cell r="I33">
            <v>0.103808032842421</v>
          </cell>
          <cell r="J33">
            <v>0.10429471485216001</v>
          </cell>
          <cell r="K33">
            <v>0.104548411588456</v>
          </cell>
          <cell r="L33">
            <v>0.10456844049606399</v>
          </cell>
          <cell r="M33">
            <v>0.104659809531469</v>
          </cell>
        </row>
        <row r="34">
          <cell r="B34">
            <v>0</v>
          </cell>
          <cell r="C34">
            <v>0</v>
          </cell>
          <cell r="D34">
            <v>4.4925119443077997E-2</v>
          </cell>
          <cell r="E34">
            <v>6.8793803831807304E-2</v>
          </cell>
          <cell r="F34">
            <v>0.24000940849227087</v>
          </cell>
          <cell r="G34">
            <v>0.24118462395838117</v>
          </cell>
          <cell r="H34">
            <v>0.2247947364379112</v>
          </cell>
          <cell r="I34">
            <v>0.20073840127724205</v>
          </cell>
          <cell r="J34">
            <v>8.1961313630160501E-2</v>
          </cell>
          <cell r="K34">
            <v>2.9987153903609332E-2</v>
          </cell>
          <cell r="L34">
            <v>1.6828531220554631E-2</v>
          </cell>
          <cell r="M34">
            <v>4.4801688839795843E-2</v>
          </cell>
        </row>
        <row r="35">
          <cell r="B35">
            <v>1.1186210000000001</v>
          </cell>
          <cell r="C35">
            <v>1.6529271127137106</v>
          </cell>
          <cell r="D35">
            <v>3.5611887292282098</v>
          </cell>
          <cell r="E35">
            <v>3.49227694649425</v>
          </cell>
          <cell r="F35">
            <v>3.6704284954561701</v>
          </cell>
          <cell r="G35">
            <v>3.8576573637486713</v>
          </cell>
          <cell r="H35">
            <v>4.0544352026668102</v>
          </cell>
          <cell r="I35">
            <v>4.2612532614524596</v>
          </cell>
          <cell r="J35">
            <v>4.4786213408327002</v>
          </cell>
          <cell r="K35">
            <v>4.7070780668677701</v>
          </cell>
          <cell r="L35">
            <v>4.94719079787897</v>
          </cell>
          <cell r="M35">
            <v>5.1995669047924196</v>
          </cell>
        </row>
        <row r="36">
          <cell r="B36">
            <v>0.67885700000000004</v>
          </cell>
          <cell r="C36">
            <v>1.1559222042819315</v>
          </cell>
          <cell r="D36">
            <v>2.0811798696761339</v>
          </cell>
          <cell r="E36">
            <v>4.6800060110904917</v>
          </cell>
          <cell r="F36">
            <v>4.9187358241759274</v>
          </cell>
          <cell r="G36">
            <v>5.1696408561792424</v>
          </cell>
          <cell r="H36">
            <v>5.4333412279224538</v>
          </cell>
          <cell r="I36">
            <v>5.7104969371432839</v>
          </cell>
          <cell r="J36">
            <v>6.0017907792459972</v>
          </cell>
          <cell r="K36">
            <v>6.3079448068276154</v>
          </cell>
          <cell r="L36">
            <v>6.6297174835804089</v>
          </cell>
          <cell r="M36">
            <v>6.9679554373061583</v>
          </cell>
        </row>
        <row r="37">
          <cell r="B37">
            <v>0.27424799999999999</v>
          </cell>
          <cell r="C37">
            <v>0.43897080984993991</v>
          </cell>
          <cell r="D37">
            <v>1.7349859453076251</v>
          </cell>
          <cell r="E37">
            <v>3.1600057698829418</v>
          </cell>
          <cell r="F37">
            <v>3.3212018933250516</v>
          </cell>
          <cell r="G37">
            <v>3.4906165192136935</v>
          </cell>
          <cell r="H37">
            <v>3.6686680271858103</v>
          </cell>
          <cell r="I37">
            <v>3.8558060409032002</v>
          </cell>
          <cell r="J37">
            <v>4.0524918791818001</v>
          </cell>
          <cell r="K37">
            <v>4.2592114188838401</v>
          </cell>
          <cell r="L37">
            <v>4.4764764256561698</v>
          </cell>
          <cell r="M37">
            <v>4.7048443499810801</v>
          </cell>
        </row>
        <row r="38">
          <cell r="B38">
            <v>0.90292899999999998</v>
          </cell>
          <cell r="C38">
            <v>1.1231013290464236</v>
          </cell>
          <cell r="D38">
            <v>1.1752394313700691</v>
          </cell>
          <cell r="E38">
            <v>1.090680865422849</v>
          </cell>
          <cell r="F38">
            <v>1.146392107703583</v>
          </cell>
          <cell r="G38">
            <v>1.2048696574528179</v>
          </cell>
          <cell r="H38">
            <v>1.2663276103185099</v>
          </cell>
          <cell r="I38">
            <v>1.33092300340852</v>
          </cell>
          <cell r="J38">
            <v>1.39881422014279</v>
          </cell>
          <cell r="K38">
            <v>1.47016928098637</v>
          </cell>
          <cell r="L38">
            <v>1.5451651112746401</v>
          </cell>
          <cell r="M38">
            <v>1.62400438599412</v>
          </cell>
        </row>
        <row r="39">
          <cell r="B39">
            <v>2.92098387463725E-2</v>
          </cell>
          <cell r="C39">
            <v>2.1604721490859694E-2</v>
          </cell>
          <cell r="D39">
            <v>1.3760567092620857E-2</v>
          </cell>
          <cell r="E39">
            <v>3.4829529420481703E-2</v>
          </cell>
          <cell r="F39">
            <v>3.0715875164021633E-2</v>
          </cell>
          <cell r="G39">
            <v>3.0734694122821413E-2</v>
          </cell>
          <cell r="H39">
            <v>2.1075460495750074E-2</v>
          </cell>
          <cell r="I39">
            <v>1.1092918270877711E-2</v>
          </cell>
          <cell r="J39">
            <v>1.1061131649464621E-2</v>
          </cell>
          <cell r="K39">
            <v>1.1292765580953082E-2</v>
          </cell>
          <cell r="L39">
            <v>1.3027898547154589E-2</v>
          </cell>
          <cell r="M39">
            <v>2.6023299845547163E-2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8.3032795746604618E-3</v>
          </cell>
          <cell r="C41">
            <v>6.415389115977623E-3</v>
          </cell>
          <cell r="D41">
            <v>6.4183714536491035E-3</v>
          </cell>
          <cell r="E41">
            <v>2.5644892649091127E-2</v>
          </cell>
          <cell r="F41">
            <v>3.7632396075898675E-2</v>
          </cell>
          <cell r="G41">
            <v>4.3884300033147694E-2</v>
          </cell>
          <cell r="H41">
            <v>4.9492420855496468E-2</v>
          </cell>
          <cell r="I41">
            <v>5.6298891852715159E-2</v>
          </cell>
          <cell r="J41">
            <v>6.6393447059610519E-2</v>
          </cell>
          <cell r="K41">
            <v>6.5961842632630358E-2</v>
          </cell>
          <cell r="L41">
            <v>6.8031117106072861E-2</v>
          </cell>
          <cell r="M41">
            <v>6.5991562951617705E-2</v>
          </cell>
        </row>
        <row r="42">
          <cell r="B42">
            <v>7.822678016171241E-3</v>
          </cell>
          <cell r="C42">
            <v>1.9279659391990212E-2</v>
          </cell>
          <cell r="D42">
            <v>4.2834556841735413E-2</v>
          </cell>
          <cell r="E42">
            <v>6.8701487219890944E-2</v>
          </cell>
          <cell r="F42">
            <v>9.3172767477922622E-2</v>
          </cell>
          <cell r="G42">
            <v>0.1120826633730567</v>
          </cell>
          <cell r="H42">
            <v>0.14178451657228575</v>
          </cell>
          <cell r="I42">
            <v>0.19002696136596453</v>
          </cell>
          <cell r="J42">
            <v>0.22382852015633206</v>
          </cell>
          <cell r="K42">
            <v>0.22602309137831522</v>
          </cell>
          <cell r="L42">
            <v>0.22629693796747294</v>
          </cell>
          <cell r="M42">
            <v>0.22721835265482374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4.7129481270648504E-2</v>
          </cell>
          <cell r="C44">
            <v>1.5781721560457526E-2</v>
          </cell>
          <cell r="D44">
            <v>1.5780120411582305E-2</v>
          </cell>
          <cell r="E44">
            <v>1.35464289536124E-2</v>
          </cell>
          <cell r="F44">
            <v>1.3394038955297338E-2</v>
          </cell>
          <cell r="G44">
            <v>1.394888613168925E-2</v>
          </cell>
          <cell r="H44">
            <v>1.3952180194776035E-2</v>
          </cell>
          <cell r="I44">
            <v>1.3194929161114198E-2</v>
          </cell>
          <cell r="J44">
            <v>1.319297930636287E-2</v>
          </cell>
          <cell r="K44">
            <v>1.3197864646610281E-2</v>
          </cell>
          <cell r="L44">
            <v>1.3195564042770608E-2</v>
          </cell>
          <cell r="M44">
            <v>1.3214385748831882E-2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3.1936318386221801E-4</v>
          </cell>
          <cell r="F46">
            <v>8.0995380130022125E-4</v>
          </cell>
          <cell r="G46">
            <v>1.073849653674771E-3</v>
          </cell>
          <cell r="H46">
            <v>1.0808715883330155E-3</v>
          </cell>
          <cell r="I46">
            <v>2.5296938879303603E-3</v>
          </cell>
          <cell r="J46">
            <v>2.2263367769714535E-3</v>
          </cell>
          <cell r="K46">
            <v>5.684061230626666E-3</v>
          </cell>
          <cell r="L46">
            <v>5.0983507920446224E-3</v>
          </cell>
          <cell r="M46">
            <v>7.4586454240379045E-3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2.3470038850346601E-4</v>
          </cell>
          <cell r="F47">
            <v>4.0502988395331745E-4</v>
          </cell>
          <cell r="G47">
            <v>5.1663631808703003E-4</v>
          </cell>
          <cell r="H47">
            <v>5.7538658044920964E-4</v>
          </cell>
          <cell r="I47">
            <v>1.0314507960580317E-3</v>
          </cell>
          <cell r="J47">
            <v>8.7162070478267702E-4</v>
          </cell>
          <cell r="K47">
            <v>1.4303381100879066E-3</v>
          </cell>
          <cell r="L47">
            <v>1.2885919621386998E-3</v>
          </cell>
          <cell r="M47">
            <v>2.8220367132889062E-3</v>
          </cell>
        </row>
        <row r="48">
          <cell r="B48">
            <v>4.1710493622145696E-3</v>
          </cell>
          <cell r="C48">
            <v>1.1374004170673995E-3</v>
          </cell>
          <cell r="D48">
            <v>1.4335811718348039E-3</v>
          </cell>
          <cell r="E48">
            <v>1.2569522363689153E-3</v>
          </cell>
          <cell r="F48">
            <v>2.5968011282276097E-3</v>
          </cell>
          <cell r="G48">
            <v>2.845344175107508E-3</v>
          </cell>
          <cell r="H48">
            <v>3.3657213349814179E-3</v>
          </cell>
          <cell r="I48">
            <v>4.3955556929901884E-3</v>
          </cell>
          <cell r="J48">
            <v>3.7864643348037132E-3</v>
          </cell>
          <cell r="K48">
            <v>3.6500752030477141E-3</v>
          </cell>
          <cell r="L48">
            <v>1.3538898552299292E-2</v>
          </cell>
          <cell r="M48">
            <v>1.4098346912186132E-2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5.1265690593835797E-5</v>
          </cell>
          <cell r="F49">
            <v>1.8453940656688297E-4</v>
          </cell>
          <cell r="G49">
            <v>1.8749170903596717E-4</v>
          </cell>
          <cell r="H49">
            <v>1.9903937473313529E-4</v>
          </cell>
          <cell r="I49">
            <v>4.7410956057371175E-4</v>
          </cell>
          <cell r="J49">
            <v>3.8335597568659607E-4</v>
          </cell>
          <cell r="K49">
            <v>6.0446952243120491E-4</v>
          </cell>
          <cell r="L49">
            <v>5.7989472512466915E-4</v>
          </cell>
          <cell r="M49">
            <v>1.0758484026124229E-3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2.6668145609991202E-4</v>
          </cell>
          <cell r="F50">
            <v>5.3374793667803277E-4</v>
          </cell>
          <cell r="G50">
            <v>5.6597570363589285E-4</v>
          </cell>
          <cell r="H50">
            <v>5.1007144628771378E-4</v>
          </cell>
          <cell r="I50">
            <v>1.189428289910584E-3</v>
          </cell>
          <cell r="J50">
            <v>1.1035200632970284E-3</v>
          </cell>
          <cell r="K50">
            <v>1.4398390900640288E-3</v>
          </cell>
          <cell r="L50">
            <v>9.7367702791337348E-4</v>
          </cell>
          <cell r="M50">
            <v>1.8373650093090783E-3</v>
          </cell>
        </row>
        <row r="51">
          <cell r="B51">
            <v>8.6532654191119017E-3</v>
          </cell>
          <cell r="C51">
            <v>5.5562822991012898E-3</v>
          </cell>
          <cell r="D51">
            <v>7.2435394421968367E-3</v>
          </cell>
          <cell r="E51">
            <v>4.6502399595719744E-2</v>
          </cell>
          <cell r="F51">
            <v>4.8164665369936133E-2</v>
          </cell>
          <cell r="G51">
            <v>5.5433706337827446E-2</v>
          </cell>
          <cell r="H51">
            <v>5.0938799959676193E-2</v>
          </cell>
          <cell r="I51">
            <v>5.3860949941361855E-2</v>
          </cell>
          <cell r="J51">
            <v>5.3570595912930528E-2</v>
          </cell>
          <cell r="K51">
            <v>5.2036667149564328E-2</v>
          </cell>
          <cell r="L51">
            <v>4.4152102684474365E-2</v>
          </cell>
          <cell r="M51">
            <v>3.790441696444579E-2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2.2320178370766698E-4</v>
          </cell>
          <cell r="F52">
            <v>8.9016495368384721E-4</v>
          </cell>
          <cell r="G52">
            <v>9.1131245603275394E-4</v>
          </cell>
          <cell r="H52">
            <v>1.0440896124129543E-3</v>
          </cell>
          <cell r="I52">
            <v>2.8447405255196314E-3</v>
          </cell>
          <cell r="J52">
            <v>2.437183823262099E-3</v>
          </cell>
          <cell r="K52">
            <v>4.4137452551520438E-3</v>
          </cell>
          <cell r="L52">
            <v>4.2634312538186864E-3</v>
          </cell>
          <cell r="M52">
            <v>7.774702473970975E-3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5.9754289913134203E-4</v>
          </cell>
          <cell r="F53">
            <v>7.8529873531870699E-4</v>
          </cell>
          <cell r="G53">
            <v>7.2250641507473796E-4</v>
          </cell>
          <cell r="H53">
            <v>6.9324211645189961E-4</v>
          </cell>
          <cell r="I53">
            <v>1.7805634222166512E-3</v>
          </cell>
          <cell r="J53">
            <v>1.6976557017383148E-3</v>
          </cell>
          <cell r="K53">
            <v>1.7148030806949125E-3</v>
          </cell>
          <cell r="L53">
            <v>1.7022336654359026E-3</v>
          </cell>
          <cell r="M53">
            <v>3.2237478838360902E-3</v>
          </cell>
        </row>
        <row r="54">
          <cell r="B54">
            <v>7.3512247175521392E-2</v>
          </cell>
          <cell r="C54">
            <v>8.47549906668464E-2</v>
          </cell>
          <cell r="D54">
            <v>8.4755147682263082E-2</v>
          </cell>
          <cell r="E54">
            <v>8.4756134995135138E-2</v>
          </cell>
          <cell r="F54">
            <v>8.475609873178612E-2</v>
          </cell>
          <cell r="G54">
            <v>8.4755438771145469E-2</v>
          </cell>
          <cell r="H54">
            <v>8.4755696946981401E-2</v>
          </cell>
          <cell r="I54">
            <v>8.4757528248434841E-2</v>
          </cell>
          <cell r="J54">
            <v>8.4756963187437154E-2</v>
          </cell>
          <cell r="K54">
            <v>8.4759631198646754E-2</v>
          </cell>
          <cell r="L54">
            <v>8.4764918320381716E-2</v>
          </cell>
          <cell r="M54">
            <v>8.4975517500164355E-2</v>
          </cell>
        </row>
        <row r="55">
          <cell r="B55">
            <v>6.5199375351995312E-2</v>
          </cell>
          <cell r="C55">
            <v>4.7879250694341798E-2</v>
          </cell>
          <cell r="D55">
            <v>3.998373569110443E-2</v>
          </cell>
          <cell r="E55">
            <v>0.15512707464576808</v>
          </cell>
          <cell r="F55">
            <v>0.27892106685177176</v>
          </cell>
          <cell r="G55">
            <v>0.29415532602502276</v>
          </cell>
          <cell r="H55">
            <v>0.29706488053149882</v>
          </cell>
          <cell r="I55">
            <v>0.21732472836690467</v>
          </cell>
          <cell r="J55">
            <v>0.19704708559915449</v>
          </cell>
          <cell r="K55">
            <v>0.20040342059073021</v>
          </cell>
          <cell r="L55">
            <v>0.20677306849676952</v>
          </cell>
          <cell r="M55">
            <v>0.20746237937799256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5.2919681361797996E-4</v>
          </cell>
          <cell r="F56">
            <v>5.3619089966540855E-4</v>
          </cell>
          <cell r="G56">
            <v>4.6006865410219656E-4</v>
          </cell>
          <cell r="H56">
            <v>5.0113775733917512E-4</v>
          </cell>
          <cell r="I56">
            <v>9.1051780239234333E-4</v>
          </cell>
          <cell r="J56">
            <v>8.3068056276500179E-4</v>
          </cell>
          <cell r="K56">
            <v>1.2671858050007964E-3</v>
          </cell>
          <cell r="L56">
            <v>1.1619513749448526E-3</v>
          </cell>
          <cell r="M56">
            <v>2.5487603474122164E-3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1.7070322825577799E-4</v>
          </cell>
          <cell r="F57">
            <v>4.2363715758174576E-4</v>
          </cell>
          <cell r="G57">
            <v>4.6386734316988153E-4</v>
          </cell>
          <cell r="H57">
            <v>5.0082044673942249E-4</v>
          </cell>
          <cell r="I57">
            <v>1.4638168656213085E-3</v>
          </cell>
          <cell r="J57">
            <v>1.3844947103183439E-3</v>
          </cell>
          <cell r="K57">
            <v>3.2881813993785739E-3</v>
          </cell>
          <cell r="L57">
            <v>2.4364196493624497E-3</v>
          </cell>
          <cell r="M57">
            <v>4.6887186751881854E-3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1.9908990371387899E-4</v>
          </cell>
          <cell r="F58">
            <v>6.0884689241491802E-4</v>
          </cell>
          <cell r="G58">
            <v>5.8639370624063753E-4</v>
          </cell>
          <cell r="H58">
            <v>4.4788918856451039E-4</v>
          </cell>
          <cell r="I58">
            <v>1.033547259007312E-3</v>
          </cell>
          <cell r="J58">
            <v>1.0290748423473686E-3</v>
          </cell>
          <cell r="K58">
            <v>1.824746523118525E-3</v>
          </cell>
          <cell r="L58">
            <v>1.4302245367411868E-3</v>
          </cell>
          <cell r="M58">
            <v>3.3013747814141666E-3</v>
          </cell>
        </row>
        <row r="63">
          <cell r="B63">
            <v>0.1</v>
          </cell>
          <cell r="C63">
            <v>9.9804860920305508E-2</v>
          </cell>
          <cell r="D63">
            <v>9.9793291402633363E-2</v>
          </cell>
          <cell r="E63">
            <v>9.9785832696904497E-2</v>
          </cell>
          <cell r="F63">
            <v>9.97879634187641E-2</v>
          </cell>
          <cell r="G63">
            <v>9.979085994902076E-2</v>
          </cell>
          <cell r="H63">
            <v>9.9795226194564907E-2</v>
          </cell>
          <cell r="I63">
            <v>9.9796658122654119E-2</v>
          </cell>
          <cell r="J63">
            <v>9.9796026063736512E-2</v>
          </cell>
          <cell r="K63">
            <v>9.9798181367019331E-2</v>
          </cell>
          <cell r="L63">
            <v>9.9801008269098254E-2</v>
          </cell>
          <cell r="M63">
            <v>9.983626755696369E-2</v>
          </cell>
        </row>
        <row r="64">
          <cell r="B64">
            <v>1.2801787812516301E-3</v>
          </cell>
          <cell r="C64">
            <v>1.2814290011735324E-3</v>
          </cell>
          <cell r="D64">
            <v>1.2878003690248775E-3</v>
          </cell>
          <cell r="E64">
            <v>1.1709553605005231E-3</v>
          </cell>
          <cell r="F64">
            <v>2.8883587573277423E-3</v>
          </cell>
          <cell r="G64">
            <v>4.6089642817168402E-2</v>
          </cell>
          <cell r="H64">
            <v>7.6573411108442457E-2</v>
          </cell>
          <cell r="I64">
            <v>7.664515396796269E-2</v>
          </cell>
          <cell r="J64">
            <v>7.6719170719863158E-2</v>
          </cell>
          <cell r="K64">
            <v>7.6871559666856312E-2</v>
          </cell>
          <cell r="L64">
            <v>7.7073910619391936E-2</v>
          </cell>
          <cell r="M64">
            <v>7.9558041119852624E-2</v>
          </cell>
        </row>
        <row r="65">
          <cell r="B65">
            <v>9.5121403593586499E-4</v>
          </cell>
          <cell r="C65">
            <v>9.5216412313898114E-4</v>
          </cell>
          <cell r="D65">
            <v>9.5720797680511299E-4</v>
          </cell>
          <cell r="E65">
            <v>9.0509791214300847E-4</v>
          </cell>
          <cell r="F65">
            <v>2.2953217587335056E-3</v>
          </cell>
          <cell r="G65">
            <v>1.1733126752113233E-2</v>
          </cell>
          <cell r="H65">
            <v>0.142547895573163</v>
          </cell>
          <cell r="I65">
            <v>0.18415174722133237</v>
          </cell>
          <cell r="J65">
            <v>0.21623473502288798</v>
          </cell>
          <cell r="K65">
            <v>0.2596748373960186</v>
          </cell>
          <cell r="L65">
            <v>0.2958680839133177</v>
          </cell>
          <cell r="M65">
            <v>0.34448998449657975</v>
          </cell>
        </row>
        <row r="66">
          <cell r="B66">
            <v>9.0138711201434585E-4</v>
          </cell>
          <cell r="C66">
            <v>9.0229066198265959E-4</v>
          </cell>
          <cell r="D66">
            <v>9.0494694233036045E-4</v>
          </cell>
          <cell r="E66">
            <v>2.4894293120240059E-2</v>
          </cell>
          <cell r="F66">
            <v>2.6774104904507916E-2</v>
          </cell>
          <cell r="G66">
            <v>2.8346910398544204E-2</v>
          </cell>
          <cell r="H66">
            <v>3.0696381025687818E-2</v>
          </cell>
          <cell r="I66">
            <v>3.5069999000652274E-2</v>
          </cell>
          <cell r="J66">
            <v>3.4954522590411166E-2</v>
          </cell>
          <cell r="K66">
            <v>3.9531556218371698E-2</v>
          </cell>
          <cell r="L66">
            <v>4.2913505193484698E-2</v>
          </cell>
          <cell r="M66">
            <v>4.9751337826540773E-2</v>
          </cell>
        </row>
        <row r="67">
          <cell r="B67">
            <v>1.8058387033577151E-3</v>
          </cell>
          <cell r="C67">
            <v>1.8076543671047209E-3</v>
          </cell>
          <cell r="D67">
            <v>1.8133927684656466E-3</v>
          </cell>
          <cell r="E67">
            <v>4.1631960639180357E-2</v>
          </cell>
          <cell r="F67">
            <v>4.4011189165154847E-2</v>
          </cell>
          <cell r="G67">
            <v>4.6116426411739235E-2</v>
          </cell>
          <cell r="H67">
            <v>5.0488666334423019E-2</v>
          </cell>
          <cell r="I67">
            <v>5.4962864272802003E-2</v>
          </cell>
          <cell r="J67">
            <v>5.810793631391345E-2</v>
          </cell>
          <cell r="K67">
            <v>6.0673817343222927E-2</v>
          </cell>
          <cell r="L67">
            <v>6.281917105557544E-2</v>
          </cell>
          <cell r="M67">
            <v>6.5148603242374134E-2</v>
          </cell>
        </row>
        <row r="68">
          <cell r="B68">
            <v>1.8058565062910345E-3</v>
          </cell>
          <cell r="C68">
            <v>1.8076718656894395E-3</v>
          </cell>
          <cell r="D68">
            <v>1.8133842162501861E-3</v>
          </cell>
          <cell r="E68">
            <v>4.1615599146410137E-2</v>
          </cell>
          <cell r="F68">
            <v>4.4265454630487248E-2</v>
          </cell>
          <cell r="G68">
            <v>4.8812341186920127E-2</v>
          </cell>
          <cell r="H68">
            <v>5.1725280286225229E-2</v>
          </cell>
          <cell r="I68">
            <v>5.5085422672127696E-2</v>
          </cell>
          <cell r="J68">
            <v>5.8075830645584789E-2</v>
          </cell>
          <cell r="K68">
            <v>6.0642073410372296E-2</v>
          </cell>
          <cell r="L68">
            <v>6.2782351329421338E-2</v>
          </cell>
          <cell r="M68">
            <v>6.5129763166912158E-2</v>
          </cell>
        </row>
        <row r="69">
          <cell r="B69">
            <v>9.0399834588909106E-4</v>
          </cell>
          <cell r="C69">
            <v>9.0489981245752218E-4</v>
          </cell>
          <cell r="D69">
            <v>9.0753302675672224E-4</v>
          </cell>
          <cell r="E69">
            <v>2.5534470905775507E-2</v>
          </cell>
          <cell r="F69">
            <v>2.9382291871877221E-2</v>
          </cell>
          <cell r="G69">
            <v>3.226817822204181E-2</v>
          </cell>
          <cell r="H69">
            <v>3.4394914455356314E-2</v>
          </cell>
          <cell r="I69">
            <v>3.633169183813148E-2</v>
          </cell>
          <cell r="J69">
            <v>3.8154430719885106E-2</v>
          </cell>
          <cell r="K69">
            <v>4.0188475770208398E-2</v>
          </cell>
          <cell r="L69">
            <v>4.1318271382827641E-2</v>
          </cell>
          <cell r="M69">
            <v>4.3392580055718367E-2</v>
          </cell>
        </row>
      </sheetData>
      <sheetData sheetId="61">
        <row r="14">
          <cell r="B14">
            <v>0</v>
          </cell>
          <cell r="C14">
            <v>1.2326370638422099</v>
          </cell>
          <cell r="D14">
            <v>0.83721556196851699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1.2329665309219255</v>
          </cell>
          <cell r="J14">
            <v>5.2514029363735204E-5</v>
          </cell>
          <cell r="K14">
            <v>1.3041176939087712E-3</v>
          </cell>
          <cell r="L14">
            <v>0.40745468631896098</v>
          </cell>
          <cell r="M14">
            <v>0</v>
          </cell>
        </row>
        <row r="15">
          <cell r="B15">
            <v>0</v>
          </cell>
          <cell r="C15">
            <v>4.55112749144913E-3</v>
          </cell>
          <cell r="D15">
            <v>1.2348639631291146E-2</v>
          </cell>
          <cell r="E15">
            <v>5.9769317632005263E-2</v>
          </cell>
          <cell r="F15">
            <v>6.5705200150414617E-2</v>
          </cell>
          <cell r="G15">
            <v>0.12657305781652087</v>
          </cell>
          <cell r="H15">
            <v>1.119111552195174E-6</v>
          </cell>
          <cell r="I15">
            <v>1.0414514760739028E-5</v>
          </cell>
          <cell r="J15">
            <v>3.4067196944076837E-6</v>
          </cell>
          <cell r="K15">
            <v>1.1674632005917163E-5</v>
          </cell>
          <cell r="L15">
            <v>5.7724970588809301E-8</v>
          </cell>
          <cell r="M15">
            <v>4.1082886123131599E-8</v>
          </cell>
        </row>
        <row r="16">
          <cell r="B16">
            <v>0</v>
          </cell>
          <cell r="C16">
            <v>9.2766647942662606E-4</v>
          </cell>
          <cell r="D16">
            <v>1.7016543619815991E-3</v>
          </cell>
          <cell r="E16">
            <v>1.1050312078139329E-5</v>
          </cell>
          <cell r="F16">
            <v>3.6283130111665029E-6</v>
          </cell>
          <cell r="G16">
            <v>4.8617128405976533E-6</v>
          </cell>
          <cell r="H16">
            <v>7.2664339011324425E-6</v>
          </cell>
          <cell r="I16">
            <v>1.34290265712333E-5</v>
          </cell>
          <cell r="J16">
            <v>4.4477383536476231E-6</v>
          </cell>
          <cell r="K16">
            <v>1.4281097561360299E-5</v>
          </cell>
          <cell r="L16">
            <v>8.7698260461283576E-5</v>
          </cell>
          <cell r="M16">
            <v>1.2319775927354878E-3</v>
          </cell>
        </row>
        <row r="17">
          <cell r="B17">
            <v>0</v>
          </cell>
          <cell r="C17">
            <v>4.8568428605058898E-4</v>
          </cell>
          <cell r="D17">
            <v>1.6012927951302901E-5</v>
          </cell>
          <cell r="E17">
            <v>7.3887260155329397E-6</v>
          </cell>
          <cell r="F17">
            <v>3.2559827006497498E-6</v>
          </cell>
          <cell r="G17">
            <v>1.90000023114812E-4</v>
          </cell>
          <cell r="H17">
            <v>1.02744619581311E-6</v>
          </cell>
          <cell r="I17">
            <v>1.7380491630842999E-4</v>
          </cell>
          <cell r="J17">
            <v>3.3048454289842499E-6</v>
          </cell>
          <cell r="K17">
            <v>7.7701002318862199E-4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7.6008574757214802E-6</v>
          </cell>
          <cell r="D18">
            <v>1.8804880855724301E-4</v>
          </cell>
          <cell r="E18">
            <v>2.6096687652802601E-2</v>
          </cell>
          <cell r="F18">
            <v>2.4421109462856999E-2</v>
          </cell>
          <cell r="G18">
            <v>3.2257258891415798E-3</v>
          </cell>
          <cell r="H18">
            <v>2.66542016923953E-4</v>
          </cell>
          <cell r="I18">
            <v>2.9579135414532098E-4</v>
          </cell>
          <cell r="J18">
            <v>2.6198176003137699E-2</v>
          </cell>
          <cell r="K18">
            <v>4.36953620142813E-2</v>
          </cell>
          <cell r="L18">
            <v>4.3014388806532702E-3</v>
          </cell>
          <cell r="M18">
            <v>5.36162205159067E-3</v>
          </cell>
        </row>
        <row r="19">
          <cell r="B19">
            <v>0</v>
          </cell>
          <cell r="C19">
            <v>5.0219117922328997E-7</v>
          </cell>
          <cell r="D19">
            <v>1.08262726026584E-6</v>
          </cell>
          <cell r="E19">
            <v>5.4156950464946597E-2</v>
          </cell>
          <cell r="F19">
            <v>0.10443571754693499</v>
          </cell>
          <cell r="G19">
            <v>3.0523423934051799E-2</v>
          </cell>
          <cell r="H19">
            <v>7.8068960883556707E-2</v>
          </cell>
          <cell r="I19">
            <v>2.7757754235714201E-2</v>
          </cell>
          <cell r="J19">
            <v>1.92780660567222E-2</v>
          </cell>
          <cell r="K19">
            <v>3.9631466161465401E-2</v>
          </cell>
          <cell r="L19">
            <v>9.0719123907720398E-2</v>
          </cell>
          <cell r="M19">
            <v>4.4267684237006798E-2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1.6430614771657599E-2</v>
          </cell>
          <cell r="H21">
            <v>0.16027067503298001</v>
          </cell>
          <cell r="I21">
            <v>0.27852398011422802</v>
          </cell>
          <cell r="J21">
            <v>0.24224960301587201</v>
          </cell>
          <cell r="K21">
            <v>4.7333824080491199E-4</v>
          </cell>
          <cell r="L21">
            <v>8.99471210133794E-2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7.3360124444880395E-2</v>
          </cell>
          <cell r="G22">
            <v>2.2172350927448E-5</v>
          </cell>
          <cell r="H22">
            <v>2.1668456941511999E-5</v>
          </cell>
          <cell r="I22">
            <v>8.89535081113453E-6</v>
          </cell>
          <cell r="J22">
            <v>2.76611110489985E-5</v>
          </cell>
          <cell r="K22">
            <v>1.2376525722926701E-4</v>
          </cell>
          <cell r="L22">
            <v>1.8299968354481E-2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1.10303437453434E-6</v>
          </cell>
          <cell r="D24">
            <v>1.5682174517176401E-3</v>
          </cell>
          <cell r="E24">
            <v>2.1105087669275099E-2</v>
          </cell>
          <cell r="F24">
            <v>1.93425845736282E-2</v>
          </cell>
          <cell r="G24">
            <v>5.5596995616644801E-2</v>
          </cell>
          <cell r="H24">
            <v>2.9656596306712199E-3</v>
          </cell>
          <cell r="I24">
            <v>8.1004745988265896E-5</v>
          </cell>
          <cell r="J24">
            <v>1.05456263010385E-5</v>
          </cell>
          <cell r="K24">
            <v>2.3896145045552899E-4</v>
          </cell>
          <cell r="L24">
            <v>1.4393455429439E-3</v>
          </cell>
          <cell r="M24">
            <v>1.3294457770028599E-3</v>
          </cell>
        </row>
        <row r="25">
          <cell r="B25">
            <v>0</v>
          </cell>
          <cell r="C25">
            <v>3.6199983283443303E-7</v>
          </cell>
          <cell r="D25">
            <v>8.9643174262459702E-3</v>
          </cell>
          <cell r="E25">
            <v>2.1422295833186E-2</v>
          </cell>
          <cell r="F25">
            <v>1.1567704565177901E-2</v>
          </cell>
          <cell r="G25">
            <v>1.43243390400172E-2</v>
          </cell>
          <cell r="H25">
            <v>1.61526440708443E-2</v>
          </cell>
          <cell r="I25">
            <v>3.8630845543446901E-3</v>
          </cell>
          <cell r="J25">
            <v>4.4849281038050896E-6</v>
          </cell>
          <cell r="K25">
            <v>1.0700227458687E-4</v>
          </cell>
          <cell r="L25">
            <v>1.018082038086E-2</v>
          </cell>
          <cell r="M25">
            <v>7.8282962921382503E-5</v>
          </cell>
        </row>
        <row r="26">
          <cell r="B26">
            <v>0</v>
          </cell>
          <cell r="C26">
            <v>3.3336850146666099E-7</v>
          </cell>
          <cell r="D26">
            <v>4.3187548872988201E-7</v>
          </cell>
          <cell r="E26">
            <v>1.06662567745483E-6</v>
          </cell>
          <cell r="F26">
            <v>5.6640916594362803E-3</v>
          </cell>
          <cell r="G26">
            <v>1.8954540828036302E-2</v>
          </cell>
          <cell r="H26">
            <v>6.0397157888061603E-3</v>
          </cell>
          <cell r="I26">
            <v>3.9635212410166203E-2</v>
          </cell>
          <cell r="J26">
            <v>1.80257874334345E-6</v>
          </cell>
          <cell r="K26">
            <v>5.0972524911939502E-6</v>
          </cell>
          <cell r="L26">
            <v>7.6251711750379399E-3</v>
          </cell>
          <cell r="M26">
            <v>1.69914708897041E-2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6.3681298249807302E-6</v>
          </cell>
          <cell r="D28">
            <v>5.7377652729898704E-6</v>
          </cell>
          <cell r="E28">
            <v>5.5902385412861601E-6</v>
          </cell>
          <cell r="F28">
            <v>4.9999971237806699E-5</v>
          </cell>
          <cell r="G28">
            <v>1.6334213571090299E-4</v>
          </cell>
          <cell r="H28">
            <v>4.0759997181651601E-4</v>
          </cell>
          <cell r="I28">
            <v>3.3426700972295499E-4</v>
          </cell>
          <cell r="J28">
            <v>2.9862274552563599E-5</v>
          </cell>
          <cell r="K28">
            <v>4.5028806907134703E-4</v>
          </cell>
          <cell r="L28">
            <v>2.01650628405764E-4</v>
          </cell>
          <cell r="M28">
            <v>1.0298172021442401E-3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1.7417205717515202E-2</v>
          </cell>
          <cell r="H29">
            <v>2.8277962513081501E-2</v>
          </cell>
          <cell r="I29">
            <v>5.1216157722447799E-5</v>
          </cell>
          <cell r="J29">
            <v>4.08884126687214E-6</v>
          </cell>
          <cell r="K29">
            <v>2.3716400005592999E-3</v>
          </cell>
          <cell r="L29">
            <v>7.0002678620381903E-4</v>
          </cell>
          <cell r="M29">
            <v>3.28972374499923E-5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3.3675219304292703E-4</v>
          </cell>
          <cell r="H30">
            <v>5.2233666776756597E-5</v>
          </cell>
          <cell r="I30">
            <v>3.8299844253519399E-4</v>
          </cell>
          <cell r="J30">
            <v>6.0931365781455902E-6</v>
          </cell>
          <cell r="K30">
            <v>1.8593906079855001E-3</v>
          </cell>
          <cell r="L30">
            <v>6.0072379931380903E-3</v>
          </cell>
          <cell r="M30">
            <v>1.64281428632005E-3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4.3373771659925298E-4</v>
          </cell>
          <cell r="H32">
            <v>3.7886216752636398E-4</v>
          </cell>
          <cell r="I32">
            <v>1.4237690032089001E-6</v>
          </cell>
          <cell r="J32">
            <v>5.94622169002418E-5</v>
          </cell>
          <cell r="K32">
            <v>2.2332242098579899E-6</v>
          </cell>
          <cell r="L32">
            <v>9.2019500369319902E-4</v>
          </cell>
          <cell r="M32">
            <v>0</v>
          </cell>
        </row>
        <row r="33">
          <cell r="B33">
            <v>0</v>
          </cell>
          <cell r="C33">
            <v>7.1321998305007503E-3</v>
          </cell>
          <cell r="D33">
            <v>4.4875234490985599E-2</v>
          </cell>
          <cell r="E33">
            <v>2.8553279862721999E-2</v>
          </cell>
          <cell r="F33">
            <v>2.2038828016225601E-2</v>
          </cell>
          <cell r="G33">
            <v>2.1967702157002399E-6</v>
          </cell>
          <cell r="H33">
            <v>5.3213728193257502E-2</v>
          </cell>
          <cell r="I33">
            <v>3.5659883525760702E-2</v>
          </cell>
          <cell r="J33">
            <v>1.56726030992221E-2</v>
          </cell>
          <cell r="K33">
            <v>6.6670291362212201E-6</v>
          </cell>
          <cell r="L33">
            <v>5.3320655877350201E-2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4.4925119443077997E-2</v>
          </cell>
          <cell r="E34">
            <v>2.4290660903658123E-2</v>
          </cell>
          <cell r="F34">
            <v>0.17079787864097573</v>
          </cell>
          <cell r="G34">
            <v>1.1729031774656059E-3</v>
          </cell>
          <cell r="H34">
            <v>2.8092105993287691E-2</v>
          </cell>
          <cell r="I34">
            <v>9.3306094655108246E-5</v>
          </cell>
          <cell r="J34">
            <v>6.8282168746205312E-4</v>
          </cell>
          <cell r="K34">
            <v>3.0083359860597102E-4</v>
          </cell>
          <cell r="L34">
            <v>1.6274748730535051E-2</v>
          </cell>
          <cell r="M34">
            <v>2.7343771805288988E-2</v>
          </cell>
        </row>
        <row r="35">
          <cell r="B35">
            <v>0</v>
          </cell>
          <cell r="C35">
            <v>9.8126660514607906E-8</v>
          </cell>
          <cell r="D35">
            <v>1.76796763110155</v>
          </cell>
          <cell r="E35">
            <v>4.1140701488839499E-6</v>
          </cell>
          <cell r="F35">
            <v>0.69053479509825</v>
          </cell>
          <cell r="G35">
            <v>0.80695013854949604</v>
          </cell>
          <cell r="H35">
            <v>2.2438016320814498</v>
          </cell>
          <cell r="I35">
            <v>0.51996669572326504</v>
          </cell>
          <cell r="J35">
            <v>0.80520099440153003</v>
          </cell>
          <cell r="K35">
            <v>1.1381087446615199</v>
          </cell>
          <cell r="L35">
            <v>2.4839143630926501</v>
          </cell>
          <cell r="M35">
            <v>0.77234280263671395</v>
          </cell>
        </row>
        <row r="36">
          <cell r="B36">
            <v>0</v>
          </cell>
          <cell r="C36">
            <v>2.2286603781497042E-5</v>
          </cell>
          <cell r="D36">
            <v>0.79200058307235266</v>
          </cell>
          <cell r="E36">
            <v>2.6357089763579773</v>
          </cell>
          <cell r="F36">
            <v>0.46161248896315354</v>
          </cell>
          <cell r="G36">
            <v>0.75118746889913146</v>
          </cell>
          <cell r="H36">
            <v>2.2801074564731745</v>
          </cell>
          <cell r="I36">
            <v>2.2175895228078195</v>
          </cell>
          <cell r="J36">
            <v>0.71230792083010708</v>
          </cell>
          <cell r="K36">
            <v>1.0979399067165092</v>
          </cell>
          <cell r="L36">
            <v>2.6018801332259787</v>
          </cell>
          <cell r="M36">
            <v>2.5558274765335685</v>
          </cell>
        </row>
        <row r="37">
          <cell r="B37">
            <v>0</v>
          </cell>
          <cell r="C37">
            <v>2.5492373526918345E-5</v>
          </cell>
          <cell r="D37">
            <v>1.2518124529340979</v>
          </cell>
          <cell r="E37">
            <v>1.4367446123158398</v>
          </cell>
          <cell r="F37">
            <v>0.24964340312482</v>
          </cell>
          <cell r="G37">
            <v>0.36508930143002322</v>
          </cell>
          <cell r="H37">
            <v>1.850934992721716</v>
          </cell>
          <cell r="I37">
            <v>1.3901383436266359</v>
          </cell>
          <cell r="J37">
            <v>0.41892002972228798</v>
          </cell>
          <cell r="K37">
            <v>0.59921805281319995</v>
          </cell>
          <cell r="L37">
            <v>2.0681999994940421</v>
          </cell>
          <cell r="M37">
            <v>1.6185062679515538</v>
          </cell>
        </row>
        <row r="38">
          <cell r="B38">
            <v>0</v>
          </cell>
          <cell r="C38">
            <v>6.7478413512647295E-8</v>
          </cell>
          <cell r="D38">
            <v>1.0363891655661201E-5</v>
          </cell>
          <cell r="E38">
            <v>1.12558120998696E-5</v>
          </cell>
          <cell r="F38">
            <v>0.52253959965686503</v>
          </cell>
          <cell r="G38">
            <v>0.42576618868351301</v>
          </cell>
          <cell r="H38">
            <v>0.31801229874013898</v>
          </cell>
          <cell r="I38">
            <v>6.4604916328002096E-2</v>
          </cell>
          <cell r="J38">
            <v>0.48822051028373897</v>
          </cell>
          <cell r="K38">
            <v>0.59933155563448703</v>
          </cell>
          <cell r="L38">
            <v>0.39300812902841697</v>
          </cell>
          <cell r="M38">
            <v>0.14344419104747999</v>
          </cell>
        </row>
        <row r="39">
          <cell r="B39">
            <v>0</v>
          </cell>
          <cell r="C39">
            <v>1.4430441120943501E-6</v>
          </cell>
          <cell r="D39">
            <v>5.7567526831600004E-6</v>
          </cell>
          <cell r="E39">
            <v>3.06479812465974E-2</v>
          </cell>
          <cell r="F39">
            <v>6.2700425775498306E-5</v>
          </cell>
          <cell r="G39">
            <v>2.1220046995070799E-5</v>
          </cell>
          <cell r="H39">
            <v>6.2816067557798605E-5</v>
          </cell>
          <cell r="I39">
            <v>1.09506112111388E-2</v>
          </cell>
          <cell r="J39">
            <v>1.7012842816401999E-5</v>
          </cell>
          <cell r="K39">
            <v>2.6939332961917802E-4</v>
          </cell>
          <cell r="L39">
            <v>1.79713039626963E-3</v>
          </cell>
          <cell r="M39">
            <v>2.3946780077050402E-2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0</v>
          </cell>
          <cell r="C41">
            <v>5.4833799432286003E-3</v>
          </cell>
          <cell r="D41">
            <v>5.3935239635710704E-6</v>
          </cell>
          <cell r="E41">
            <v>1.92276914102508E-2</v>
          </cell>
          <cell r="F41">
            <v>1.5586699993995E-2</v>
          </cell>
          <cell r="G41">
            <v>1.27291127707312E-2</v>
          </cell>
          <cell r="H41">
            <v>2.1178476022039799E-2</v>
          </cell>
          <cell r="I41">
            <v>2.2394099711566699E-2</v>
          </cell>
          <cell r="J41">
            <v>2.3673954683287101E-2</v>
          </cell>
          <cell r="K41">
            <v>1.9896735364767801E-2</v>
          </cell>
          <cell r="L41">
            <v>2.8002840599235999E-2</v>
          </cell>
          <cell r="M41">
            <v>1.8095564454375102E-2</v>
          </cell>
        </row>
        <row r="42">
          <cell r="B42">
            <v>0</v>
          </cell>
          <cell r="C42">
            <v>1.7600832131732198E-2</v>
          </cell>
          <cell r="D42">
            <v>2.3555290876810301E-2</v>
          </cell>
          <cell r="E42">
            <v>2.5867778866158E-2</v>
          </cell>
          <cell r="F42">
            <v>3.4722057580419498E-2</v>
          </cell>
          <cell r="G42">
            <v>5.1469272799226799E-2</v>
          </cell>
          <cell r="H42">
            <v>5.55939968084255E-2</v>
          </cell>
          <cell r="I42">
            <v>8.2965104510224902E-2</v>
          </cell>
          <cell r="J42">
            <v>8.4728493837682897E-2</v>
          </cell>
          <cell r="K42">
            <v>5.8331028231580997E-2</v>
          </cell>
          <cell r="L42">
            <v>9.5404848478134699E-2</v>
          </cell>
          <cell r="M42">
            <v>7.3484245341188206E-2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</v>
          </cell>
          <cell r="C44">
            <v>4.5427029183011002E-7</v>
          </cell>
          <cell r="D44">
            <v>5.0154233207219497E-7</v>
          </cell>
          <cell r="E44">
            <v>6.1662174309569601E-4</v>
          </cell>
          <cell r="F44">
            <v>5.9359733691314899E-3</v>
          </cell>
          <cell r="G44">
            <v>1.3585875745747899E-3</v>
          </cell>
          <cell r="H44">
            <v>3.9908597705567401E-6</v>
          </cell>
          <cell r="I44">
            <v>5.2142869651524097E-3</v>
          </cell>
          <cell r="J44">
            <v>2.30896190047312E-4</v>
          </cell>
          <cell r="K44">
            <v>4.5636927819489402E-4</v>
          </cell>
          <cell r="L44">
            <v>5.0954161851067504E-3</v>
          </cell>
          <cell r="M44">
            <v>2.2157954420703998E-3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3.1936318386221801E-4</v>
          </cell>
          <cell r="F46">
            <v>4.9074337903333703E-4</v>
          </cell>
          <cell r="G46">
            <v>3.2518131825718001E-4</v>
          </cell>
          <cell r="H46">
            <v>2.6561486990945199E-4</v>
          </cell>
          <cell r="I46">
            <v>1.93984374042545E-3</v>
          </cell>
          <cell r="J46">
            <v>7.4108966679334798E-6</v>
          </cell>
          <cell r="K46">
            <v>3.7380618726524902E-3</v>
          </cell>
          <cell r="L46">
            <v>1.01324552501571E-3</v>
          </cell>
          <cell r="M46">
            <v>2.7087842990848499E-3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2.3470038850346601E-4</v>
          </cell>
          <cell r="F47">
            <v>1.70437612108071E-4</v>
          </cell>
          <cell r="G47">
            <v>1.5659938615551601E-4</v>
          </cell>
          <cell r="H47">
            <v>2.4876292329030801E-4</v>
          </cell>
          <cell r="I47">
            <v>6.2678153076803095E-4</v>
          </cell>
          <cell r="J47">
            <v>6.0232770979225102E-6</v>
          </cell>
          <cell r="K47">
            <v>7.9839722187398604E-4</v>
          </cell>
          <cell r="L47">
            <v>3.7612387835276798E-4</v>
          </cell>
          <cell r="M47">
            <v>1.64853204955239E-3</v>
          </cell>
        </row>
        <row r="48">
          <cell r="B48">
            <v>0</v>
          </cell>
          <cell r="C48">
            <v>7.1414570104083344E-5</v>
          </cell>
          <cell r="D48">
            <v>3.0574149874283479E-4</v>
          </cell>
          <cell r="E48">
            <v>2.340425962594928E-6</v>
          </cell>
          <cell r="F48">
            <v>1.8289882032268339E-3</v>
          </cell>
          <cell r="G48">
            <v>5.1984150655618442E-4</v>
          </cell>
          <cell r="H48">
            <v>9.6164981150155494E-4</v>
          </cell>
          <cell r="I48">
            <v>1.0856256107679371E-3</v>
          </cell>
          <cell r="J48">
            <v>7.3379254308932637E-4</v>
          </cell>
          <cell r="K48">
            <v>8.6975033465317873E-4</v>
          </cell>
          <cell r="L48">
            <v>1.0850531638740392E-2</v>
          </cell>
          <cell r="M48">
            <v>1.645393353771447E-3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5.1265690593835797E-5</v>
          </cell>
          <cell r="F49">
            <v>1.3332183487232681E-4</v>
          </cell>
          <cell r="G49">
            <v>3.1023506726856502E-6</v>
          </cell>
          <cell r="H49">
            <v>2.8045830684740602E-5</v>
          </cell>
          <cell r="I49">
            <v>3.1042274505714898E-4</v>
          </cell>
          <cell r="J49">
            <v>3.0267951073831999E-6</v>
          </cell>
          <cell r="K49">
            <v>2.64109567261338E-4</v>
          </cell>
          <cell r="L49">
            <v>3.5870788390955203E-6</v>
          </cell>
          <cell r="M49">
            <v>8.0654473713352107E-4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2.6668145609991202E-4</v>
          </cell>
          <cell r="F50">
            <v>2.6716261194127146E-4</v>
          </cell>
          <cell r="G50">
            <v>8.3277092595980697E-5</v>
          </cell>
          <cell r="H50">
            <v>1.6000191344938438E-4</v>
          </cell>
          <cell r="I50">
            <v>9.4674999555526094E-4</v>
          </cell>
          <cell r="J50">
            <v>5.9871239207321797E-6</v>
          </cell>
          <cell r="K50">
            <v>4.8781028913828702E-4</v>
          </cell>
          <cell r="L50">
            <v>3.1511454936701208E-4</v>
          </cell>
          <cell r="M50">
            <v>1.035244757465107E-3</v>
          </cell>
        </row>
        <row r="51">
          <cell r="B51">
            <v>0</v>
          </cell>
          <cell r="C51">
            <v>1.7360692620253912E-4</v>
          </cell>
          <cell r="D51">
            <v>1.6876122187085771E-3</v>
          </cell>
          <cell r="E51">
            <v>3.9259504022341102E-2</v>
          </cell>
          <cell r="F51">
            <v>1.664592104946518E-3</v>
          </cell>
          <cell r="G51">
            <v>1.0486017071416841E-2</v>
          </cell>
          <cell r="H51">
            <v>1.1678592485867469E-2</v>
          </cell>
          <cell r="I51">
            <v>3.0034959846793101E-2</v>
          </cell>
          <cell r="J51">
            <v>2.2591253965628172E-3</v>
          </cell>
          <cell r="K51">
            <v>8.0681385151961434E-3</v>
          </cell>
          <cell r="L51">
            <v>3.793843066161802E-3</v>
          </cell>
          <cell r="M51">
            <v>2.3788913057811091E-2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2.2320178370766698E-4</v>
          </cell>
          <cell r="F52">
            <v>6.6713321625907302E-4</v>
          </cell>
          <cell r="G52">
            <v>2.1658616894662779E-5</v>
          </cell>
          <cell r="H52">
            <v>2.0440533486214502E-4</v>
          </cell>
          <cell r="I52">
            <v>1.9545600961717712E-3</v>
          </cell>
          <cell r="J52">
            <v>6.1398171508257802E-5</v>
          </cell>
          <cell r="K52">
            <v>2.1975538974936702E-3</v>
          </cell>
          <cell r="L52">
            <v>5.4215516198264101E-5</v>
          </cell>
          <cell r="M52">
            <v>5.4670818344310698E-3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5.9754289913134203E-4</v>
          </cell>
          <cell r="F53">
            <v>1.8796041611872767E-4</v>
          </cell>
          <cell r="G53">
            <v>5.16072751470222E-5</v>
          </cell>
          <cell r="H53">
            <v>4.5449871092018298E-4</v>
          </cell>
          <cell r="I53">
            <v>1.2758022640405849E-3</v>
          </cell>
          <cell r="J53">
            <v>2.1242593541987597E-5</v>
          </cell>
          <cell r="K53">
            <v>4.1934862481060397E-4</v>
          </cell>
          <cell r="L53">
            <v>1.044689158483744E-3</v>
          </cell>
          <cell r="M53">
            <v>1.7614895238149209E-3</v>
          </cell>
        </row>
        <row r="54">
          <cell r="B54">
            <v>0</v>
          </cell>
          <cell r="C54">
            <v>2.619934429773E-2</v>
          </cell>
          <cell r="D54">
            <v>6.57221508113345E-3</v>
          </cell>
          <cell r="E54">
            <v>1.22240264145306E-2</v>
          </cell>
          <cell r="F54">
            <v>4.4082651355316201E-2</v>
          </cell>
          <cell r="G54">
            <v>2.9395462974683598E-2</v>
          </cell>
          <cell r="H54">
            <v>1.1278302880136501E-2</v>
          </cell>
          <cell r="I54">
            <v>4.4085003977681697E-2</v>
          </cell>
          <cell r="J54">
            <v>2.6372653594092299E-2</v>
          </cell>
          <cell r="K54">
            <v>1.43032426158974E-2</v>
          </cell>
          <cell r="L54">
            <v>4.4642835197325301E-2</v>
          </cell>
          <cell r="M54">
            <v>2.6030976699169001E-2</v>
          </cell>
        </row>
        <row r="55">
          <cell r="B55">
            <v>0</v>
          </cell>
          <cell r="C55">
            <v>2.7175293700871399E-2</v>
          </cell>
          <cell r="D55">
            <v>1.12950571744E-5</v>
          </cell>
          <cell r="E55">
            <v>0.116908169375027</v>
          </cell>
          <cell r="F55">
            <v>0.13277969532652001</v>
          </cell>
          <cell r="G55">
            <v>2.7752531178168199E-2</v>
          </cell>
          <cell r="H55">
            <v>5.6685978833469E-2</v>
          </cell>
          <cell r="I55">
            <v>1.08898980187393E-4</v>
          </cell>
          <cell r="J55">
            <v>7.5872949445937199E-2</v>
          </cell>
          <cell r="K55">
            <v>6.7738526205033803E-2</v>
          </cell>
          <cell r="L55">
            <v>6.3055494811561599E-2</v>
          </cell>
          <cell r="M55">
            <v>7.9947418705633602E-4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5.2919681361797996E-4</v>
          </cell>
          <cell r="F56">
            <v>7.1748732568759601E-6</v>
          </cell>
          <cell r="G56">
            <v>2.5075091228580801E-5</v>
          </cell>
          <cell r="H56">
            <v>4.6942622420692402E-4</v>
          </cell>
          <cell r="I56">
            <v>4.1679306962222898E-4</v>
          </cell>
          <cell r="J56">
            <v>4.1692851351978203E-6</v>
          </cell>
          <cell r="K56">
            <v>8.47303338051781E-4</v>
          </cell>
          <cell r="L56">
            <v>2.3943940017813001E-4</v>
          </cell>
          <cell r="M56">
            <v>1.4632356725852601E-3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1.7070322825577799E-4</v>
          </cell>
          <cell r="F57">
            <v>2.53003745994474E-4</v>
          </cell>
          <cell r="G57">
            <v>7.2902424347223905E-5</v>
          </cell>
          <cell r="H57">
            <v>1.7517236584349899E-4</v>
          </cell>
          <cell r="I57">
            <v>1.2164762581292901E-3</v>
          </cell>
          <cell r="J57">
            <v>6.0906272178860199E-6</v>
          </cell>
          <cell r="K57">
            <v>2.0667067197635302E-3</v>
          </cell>
          <cell r="L57">
            <v>1.5149710140439199E-4</v>
          </cell>
          <cell r="M57">
            <v>2.47182107057233E-3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1.9908990371387899E-4</v>
          </cell>
          <cell r="F58">
            <v>4.09824150302076E-4</v>
          </cell>
          <cell r="G58">
            <v>1.5609147011494099E-5</v>
          </cell>
          <cell r="H58">
            <v>2.27112799897323E-5</v>
          </cell>
          <cell r="I58">
            <v>9.9582969171524102E-4</v>
          </cell>
          <cell r="J58">
            <v>1.2043252945331499E-5</v>
          </cell>
          <cell r="K58">
            <v>8.1762600986514799E-4</v>
          </cell>
          <cell r="L58">
            <v>4.2897904384430602E-4</v>
          </cell>
          <cell r="M58">
            <v>2.05566729789863E-3</v>
          </cell>
        </row>
        <row r="63">
          <cell r="B63">
            <v>0</v>
          </cell>
          <cell r="C63">
            <v>1.38513719387359E-6</v>
          </cell>
          <cell r="D63">
            <v>1.41440043292989E-6</v>
          </cell>
          <cell r="E63">
            <v>1.3178856431536601E-6</v>
          </cell>
          <cell r="F63">
            <v>3.6104020493268102E-6</v>
          </cell>
          <cell r="G63">
            <v>4.5422405871728102E-6</v>
          </cell>
          <cell r="H63">
            <v>6.5122486452691001E-6</v>
          </cell>
          <cell r="I63">
            <v>4.5979941589692599E-6</v>
          </cell>
          <cell r="J63">
            <v>2.8175314252401801E-6</v>
          </cell>
          <cell r="K63">
            <v>6.0412871568470402E-6</v>
          </cell>
          <cell r="L63">
            <v>5.3577369577388902E-6</v>
          </cell>
          <cell r="M63">
            <v>3.7543515662681801E-5</v>
          </cell>
        </row>
        <row r="64">
          <cell r="B64">
            <v>1.2801787812516301E-3</v>
          </cell>
          <cell r="C64">
            <v>1.9639510441205299E-6</v>
          </cell>
          <cell r="D64">
            <v>7.3256597975981702E-6</v>
          </cell>
          <cell r="E64">
            <v>2.2857050953290799E-4</v>
          </cell>
          <cell r="F64">
            <v>2.6577479044638101E-3</v>
          </cell>
          <cell r="G64">
            <v>4.3385783308444302E-2</v>
          </cell>
          <cell r="H64">
            <v>3.1811812725562501E-2</v>
          </cell>
          <cell r="I64">
            <v>3.0018057618284501E-2</v>
          </cell>
          <cell r="J64">
            <v>3.2394959809766803E-2</v>
          </cell>
          <cell r="K64">
            <v>2.9103069824153401E-2</v>
          </cell>
          <cell r="L64">
            <v>4.2237429735918298E-2</v>
          </cell>
          <cell r="M64">
            <v>1.7688484333685799E-2</v>
          </cell>
        </row>
        <row r="65">
          <cell r="B65">
            <v>9.5121403593586499E-4</v>
          </cell>
          <cell r="C65">
            <v>1.4993147177146501E-6</v>
          </cell>
          <cell r="D65">
            <v>5.54550146392756E-6</v>
          </cell>
          <cell r="E65">
            <v>2.0442085265105799E-4</v>
          </cell>
          <cell r="F65">
            <v>2.0893412693587599E-3</v>
          </cell>
          <cell r="G65">
            <v>9.6023051791202501E-3</v>
          </cell>
          <cell r="H65">
            <v>0.13186391488497801</v>
          </cell>
          <cell r="I65">
            <v>4.9012047171849697E-2</v>
          </cell>
          <cell r="J65">
            <v>0.10791165362776201</v>
          </cell>
          <cell r="K65">
            <v>0.12665754662918899</v>
          </cell>
          <cell r="L65">
            <v>0.15010095902069301</v>
          </cell>
          <cell r="M65">
            <v>0.108920040761464</v>
          </cell>
        </row>
        <row r="66">
          <cell r="B66">
            <v>8.9934849764293804E-4</v>
          </cell>
          <cell r="C66">
            <v>1.42978934075961E-6</v>
          </cell>
          <cell r="D66">
            <v>3.75027398627984E-6</v>
          </cell>
          <cell r="E66">
            <v>2.42331850713636E-2</v>
          </cell>
          <cell r="F66">
            <v>2.53978329287902E-3</v>
          </cell>
          <cell r="G66">
            <v>2.0719082037013899E-2</v>
          </cell>
          <cell r="H66">
            <v>8.6614256913699599E-3</v>
          </cell>
          <cell r="I66">
            <v>1.93331753188292E-2</v>
          </cell>
          <cell r="J66">
            <v>1.1726725464011699E-2</v>
          </cell>
          <cell r="K66">
            <v>1.7902098606177499E-2</v>
          </cell>
          <cell r="L66">
            <v>2.29363051866436E-2</v>
          </cell>
          <cell r="M66">
            <v>1.4737253179337099E-2</v>
          </cell>
        </row>
        <row r="67">
          <cell r="B67">
            <v>1.8005285312869151E-3</v>
          </cell>
          <cell r="C67">
            <v>2.8944519766889599E-6</v>
          </cell>
          <cell r="D67">
            <v>8.1022749308400193E-6</v>
          </cell>
          <cell r="E67">
            <v>4.0307904374894302E-2</v>
          </cell>
          <cell r="F67">
            <v>3.7007115736469301E-3</v>
          </cell>
          <cell r="G67">
            <v>3.3952980458045401E-2</v>
          </cell>
          <cell r="H67">
            <v>1.461888212217937E-2</v>
          </cell>
          <cell r="I67">
            <v>2.87500405123341E-2</v>
          </cell>
          <cell r="J67">
            <v>2.27849173979391E-2</v>
          </cell>
          <cell r="K67">
            <v>2.3163981183818801E-2</v>
          </cell>
          <cell r="L67">
            <v>3.5623471692626099E-2</v>
          </cell>
          <cell r="M67">
            <v>1.3899952531458249E-2</v>
          </cell>
        </row>
        <row r="68">
          <cell r="B68">
            <v>1.8005462385790269E-3</v>
          </cell>
          <cell r="C68">
            <v>2.8933193646739001E-6</v>
          </cell>
          <cell r="D68">
            <v>8.0731576935509786E-6</v>
          </cell>
          <cell r="E68">
            <v>4.0291576310116803E-2</v>
          </cell>
          <cell r="F68">
            <v>3.9713168437725899E-3</v>
          </cell>
          <cell r="G68">
            <v>3.6381727150405198E-2</v>
          </cell>
          <cell r="H68">
            <v>1.3286438677189361E-2</v>
          </cell>
          <cell r="I68">
            <v>2.9375382516591102E-2</v>
          </cell>
          <cell r="J68">
            <v>2.2726819387028099E-2</v>
          </cell>
          <cell r="K68">
            <v>2.2869945335445202E-2</v>
          </cell>
          <cell r="L68">
            <v>3.5890973146769901E-2</v>
          </cell>
          <cell r="M68">
            <v>1.3812044209018909E-2</v>
          </cell>
        </row>
        <row r="69">
          <cell r="B69">
            <v>9.0170289556457605E-4</v>
          </cell>
          <cell r="C69">
            <v>1.4315580418445199E-6</v>
          </cell>
          <cell r="D69">
            <v>3.7405249975094001E-6</v>
          </cell>
          <cell r="E69">
            <v>2.48716457914217E-2</v>
          </cell>
          <cell r="F69">
            <v>4.5095139950493404E-3</v>
          </cell>
          <cell r="G69">
            <v>2.25365401172282E-2</v>
          </cell>
          <cell r="H69">
            <v>9.5211744633749394E-3</v>
          </cell>
          <cell r="I69">
            <v>1.9114280469297799E-2</v>
          </cell>
          <cell r="J69">
            <v>1.47588050607632E-2</v>
          </cell>
          <cell r="K69">
            <v>1.5639087824786901E-2</v>
          </cell>
          <cell r="L69">
            <v>2.3067034655890099E-2</v>
          </cell>
          <cell r="M69">
            <v>9.7749875796429905E-3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2.9187165213781126E-3</v>
          </cell>
          <cell r="J157">
            <v>3.0070367142002838E-3</v>
          </cell>
          <cell r="K157">
            <v>4.4541677458061722E-3</v>
          </cell>
          <cell r="L157">
            <v>4.5688683919130569E-3</v>
          </cell>
          <cell r="M157">
            <v>1.0884891465352731E-2</v>
          </cell>
        </row>
      </sheetData>
      <sheetData sheetId="69">
        <row r="5">
          <cell r="B5">
            <v>0.62646687624430231</v>
          </cell>
          <cell r="C5">
            <v>0.63730328966724392</v>
          </cell>
          <cell r="D5">
            <v>0.63010631092913416</v>
          </cell>
          <cell r="E5">
            <v>8.4036820264062181E-4</v>
          </cell>
          <cell r="F5">
            <v>6.706639874326137E-4</v>
          </cell>
          <cell r="G5">
            <v>1.6893087694664112E-3</v>
          </cell>
          <cell r="H5">
            <v>2.2403837700522623E-3</v>
          </cell>
          <cell r="I5">
            <v>2.7104978948375106E-2</v>
          </cell>
          <cell r="J5">
            <v>0.27691611479134726</v>
          </cell>
          <cell r="K5">
            <v>0.44932637088687505</v>
          </cell>
          <cell r="L5">
            <v>1.6844748762585318</v>
          </cell>
          <cell r="M5">
            <v>1.9935525723810956</v>
          </cell>
        </row>
        <row r="12">
          <cell r="B12">
            <v>0.19032343393608331</v>
          </cell>
          <cell r="C12">
            <v>7.2800103687661655E-5</v>
          </cell>
          <cell r="D12">
            <v>1.3001417213782871E-3</v>
          </cell>
          <cell r="E12">
            <v>1.6637777707048177E-4</v>
          </cell>
          <cell r="F12">
            <v>2.3622863238704643E-4</v>
          </cell>
          <cell r="G12">
            <v>2.7853064778324407E-4</v>
          </cell>
          <cell r="H12">
            <v>2.8285887914020381E-4</v>
          </cell>
          <cell r="I12">
            <v>6.8933294065956149E-4</v>
          </cell>
          <cell r="J12">
            <v>5.6278049425078182E-4</v>
          </cell>
          <cell r="K12">
            <v>1.1861101904537506E-3</v>
          </cell>
          <cell r="L12">
            <v>1.1906688491939389E-3</v>
          </cell>
          <cell r="M12">
            <v>2.4722217534395526E-3</v>
          </cell>
        </row>
        <row r="19">
          <cell r="B19">
            <v>1.3280029318648363</v>
          </cell>
          <cell r="C19">
            <v>4.3323916814698959</v>
          </cell>
          <cell r="D19">
            <v>4.3846160857377017</v>
          </cell>
          <cell r="E19">
            <v>4.3847618386075933</v>
          </cell>
          <cell r="F19">
            <v>4.3847639187755307</v>
          </cell>
          <cell r="G19">
            <v>4.3853687933315602</v>
          </cell>
          <cell r="H19">
            <v>4.3854008365858963</v>
          </cell>
          <cell r="I19">
            <v>4.3854347436439189</v>
          </cell>
          <cell r="J19">
            <v>4.3854448879931027</v>
          </cell>
          <cell r="K19">
            <v>4.3854937063888535</v>
          </cell>
          <cell r="L19">
            <v>4.3855824893136655</v>
          </cell>
          <cell r="M19">
            <v>4.3858369532824995</v>
          </cell>
        </row>
        <row r="20">
          <cell r="B20">
            <v>5.6294125035725067</v>
          </cell>
          <cell r="C20">
            <v>5.7795127262985764</v>
          </cell>
          <cell r="D20">
            <v>5.5703438507497562</v>
          </cell>
          <cell r="E20">
            <v>5.7600341065015837</v>
          </cell>
          <cell r="F20">
            <v>5.7478708865490376</v>
          </cell>
          <cell r="G20">
            <v>5.5874283142511079</v>
          </cell>
          <cell r="H20">
            <v>5.4267068707745905</v>
          </cell>
          <cell r="I20">
            <v>5.2659605839380337</v>
          </cell>
          <cell r="J20">
            <v>5.2660115975582658</v>
          </cell>
          <cell r="K20">
            <v>5.2660441158980316</v>
          </cell>
          <cell r="L20">
            <v>5.2660738175241661</v>
          </cell>
          <cell r="M20">
            <v>5.2664057244894753</v>
          </cell>
        </row>
        <row r="21">
          <cell r="B21">
            <v>0</v>
          </cell>
          <cell r="C21">
            <v>1.3126741302692328E-4</v>
          </cell>
          <cell r="D21">
            <v>2.9339254013011247E-4</v>
          </cell>
          <cell r="E21">
            <v>6.3789333092871092E-4</v>
          </cell>
          <cell r="F21">
            <v>1.0046367270512954E-3</v>
          </cell>
          <cell r="G21">
            <v>1.0897099413187182E-3</v>
          </cell>
          <cell r="H21">
            <v>1.1483893853200728E-3</v>
          </cell>
          <cell r="I21">
            <v>1.3458947566253104E-3</v>
          </cell>
          <cell r="J21">
            <v>1.3734041297785761E-3</v>
          </cell>
          <cell r="K21">
            <v>1.62417596945178E-3</v>
          </cell>
          <cell r="L21">
            <v>1.7422542961735362E-3</v>
          </cell>
          <cell r="M21">
            <v>3.2813587703627474E-3</v>
          </cell>
        </row>
        <row r="28">
          <cell r="B28">
            <v>3.737453433898081E-3</v>
          </cell>
          <cell r="C28">
            <v>5.6159534381516217E-3</v>
          </cell>
          <cell r="D28">
            <v>5.6859647396693067E-3</v>
          </cell>
          <cell r="E28">
            <v>1.6536431312342559E-2</v>
          </cell>
          <cell r="F28">
            <v>4.8378372828538643E-2</v>
          </cell>
          <cell r="G28">
            <v>7.0293238238678613E-2</v>
          </cell>
          <cell r="H28">
            <v>7.0418591243840811E-2</v>
          </cell>
          <cell r="I28">
            <v>0.19678171038969314</v>
          </cell>
          <cell r="J28">
            <v>0.20654679715912985</v>
          </cell>
          <cell r="K28">
            <v>0.64082701533642639</v>
          </cell>
          <cell r="L28">
            <v>0.8888476904396343</v>
          </cell>
          <cell r="M28">
            <v>0.93852234043651817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2.2182245562473672E-3</v>
          </cell>
          <cell r="J29">
            <v>2.2853479027922148E-3</v>
          </cell>
          <cell r="K29">
            <v>3.3851674868126949E-3</v>
          </cell>
          <cell r="L29">
            <v>3.4723399778539272E-3</v>
          </cell>
          <cell r="M29">
            <v>8.2725175136680838E-3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1.3088369888848051E-2</v>
          </cell>
          <cell r="J31">
            <v>1.3054343313238197E-2</v>
          </cell>
          <cell r="K31">
            <v>1.7494272841479631E-2</v>
          </cell>
          <cell r="L31">
            <v>1.846225317722882E-2</v>
          </cell>
          <cell r="M31">
            <v>7.0420379549478093E-2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8">
          <cell r="B38">
            <v>1.2890721975280004</v>
          </cell>
          <cell r="C38">
            <v>3.5334851396147573</v>
          </cell>
          <cell r="D38">
            <v>3.476262768345221</v>
          </cell>
          <cell r="E38">
            <v>3.4760991082175177</v>
          </cell>
          <cell r="F38">
            <v>3.4761019897783783</v>
          </cell>
          <cell r="G38">
            <v>3.4738058930179649</v>
          </cell>
          <cell r="H38">
            <v>3.4738351134861345</v>
          </cell>
          <cell r="I38">
            <v>3.4774561718518666</v>
          </cell>
          <cell r="J38">
            <v>3.4772993287044573</v>
          </cell>
          <cell r="K38">
            <v>3.4793480165428261</v>
          </cell>
          <cell r="L38">
            <v>3.4794024723872674</v>
          </cell>
          <cell r="M38">
            <v>3.4890062170446714</v>
          </cell>
        </row>
        <row r="39">
          <cell r="B39">
            <v>1.1764724484126712</v>
          </cell>
          <cell r="C39">
            <v>3.2248371515607577</v>
          </cell>
          <cell r="D39">
            <v>3.1726131230225958</v>
          </cell>
          <cell r="E39">
            <v>3.1724637585172464</v>
          </cell>
          <cell r="F39">
            <v>3.172466388375343</v>
          </cell>
          <cell r="G39">
            <v>3.1703708544070461</v>
          </cell>
          <cell r="H39">
            <v>3.170397522483352</v>
          </cell>
          <cell r="I39">
            <v>3.1737022833877813</v>
          </cell>
          <cell r="J39">
            <v>3.1735591404032353</v>
          </cell>
          <cell r="K39">
            <v>3.1754288764830783</v>
          </cell>
          <cell r="L39">
            <v>3.1754785756393868</v>
          </cell>
          <cell r="M39">
            <v>3.1842434384707281</v>
          </cell>
        </row>
      </sheetData>
      <sheetData sheetId="70">
        <row r="3">
          <cell r="B3">
            <v>48.063397652170998</v>
          </cell>
          <cell r="C3">
            <v>50.71696988648511</v>
          </cell>
          <cell r="D3">
            <v>52.366725033324457</v>
          </cell>
          <cell r="E3">
            <v>53.836890880477824</v>
          </cell>
          <cell r="F3">
            <v>54.805040369394746</v>
          </cell>
          <cell r="G3">
            <v>55.348892635367186</v>
          </cell>
          <cell r="H3">
            <v>56.040941556751854</v>
          </cell>
          <cell r="I3">
            <v>56.73303563454828</v>
          </cell>
          <cell r="J3">
            <v>57.427861856911107</v>
          </cell>
          <cell r="K3">
            <v>58.992621152217644</v>
          </cell>
          <cell r="L3">
            <v>57.5201905942628</v>
          </cell>
          <cell r="M3">
            <v>57.640621749943207</v>
          </cell>
        </row>
        <row r="6">
          <cell r="B6">
            <v>0</v>
          </cell>
          <cell r="C6">
            <v>4.8942184741352275</v>
          </cell>
          <cell r="D6">
            <v>4.8942247103382748</v>
          </cell>
          <cell r="E6">
            <v>4.8946360651904799</v>
          </cell>
          <cell r="F6">
            <v>4.8963171590623285</v>
          </cell>
          <cell r="G6">
            <v>4.8970786682433429</v>
          </cell>
          <cell r="H6">
            <v>4.8971516161354964</v>
          </cell>
          <cell r="I6">
            <v>4.8974824959939189</v>
          </cell>
          <cell r="J6">
            <v>4.8973448980159739</v>
          </cell>
          <cell r="K6">
            <v>4.8977472467746566</v>
          </cell>
          <cell r="L6">
            <v>4.8977055629017263</v>
          </cell>
          <cell r="M6">
            <v>4.9003025882654825</v>
          </cell>
        </row>
        <row r="11">
          <cell r="B11">
            <v>60.070068847066004</v>
          </cell>
          <cell r="C11">
            <v>62.576420478444845</v>
          </cell>
          <cell r="D11">
            <v>64.889560404046691</v>
          </cell>
          <cell r="E11">
            <v>67.316990039279176</v>
          </cell>
          <cell r="F11">
            <v>69.284668410547539</v>
          </cell>
          <cell r="G11">
            <v>70.285882840648</v>
          </cell>
          <cell r="H11">
            <v>71.169111825241231</v>
          </cell>
          <cell r="I11">
            <v>72.053273814080399</v>
          </cell>
          <cell r="J11">
            <v>72.749291623221609</v>
          </cell>
          <cell r="K11">
            <v>75.041348924902692</v>
          </cell>
          <cell r="L11">
            <v>73.568821041902709</v>
          </cell>
          <cell r="M11">
            <v>73.686107542422164</v>
          </cell>
        </row>
        <row r="18">
          <cell r="B18">
            <v>3.5600044059481126</v>
          </cell>
          <cell r="C18">
            <v>3.4647169291966895</v>
          </cell>
          <cell r="D18">
            <v>2.8683266724393524</v>
          </cell>
          <cell r="E18">
            <v>2.9625486364938487E-3</v>
          </cell>
          <cell r="F18">
            <v>3.3179376950558085E-3</v>
          </cell>
          <cell r="G18">
            <v>2.9742807560746297E-3</v>
          </cell>
          <cell r="H18">
            <v>3.7087647679823047E-3</v>
          </cell>
          <cell r="I18">
            <v>8.2647215325366875E-3</v>
          </cell>
          <cell r="J18">
            <v>5.7184085745225896E-3</v>
          </cell>
          <cell r="K18">
            <v>9.4450578384600459E-3</v>
          </cell>
          <cell r="L18">
            <v>5.4233792185979538E-3</v>
          </cell>
          <cell r="M18">
            <v>8.9492502261154256E-3</v>
          </cell>
        </row>
        <row r="19">
          <cell r="B19">
            <v>12.728686418323692</v>
          </cell>
          <cell r="C19">
            <v>13.638449085620337</v>
          </cell>
          <cell r="D19">
            <v>13.523104971532188</v>
          </cell>
          <cell r="E19">
            <v>17.062348010767142</v>
          </cell>
          <cell r="F19">
            <v>16.904695036536445</v>
          </cell>
          <cell r="G19">
            <v>16.360682127372804</v>
          </cell>
          <cell r="H19">
            <v>18.113402979309793</v>
          </cell>
          <cell r="I19">
            <v>20.117621204559367</v>
          </cell>
          <cell r="J19">
            <v>21.845227876521133</v>
          </cell>
          <cell r="K19">
            <v>22.154765499930136</v>
          </cell>
          <cell r="L19">
            <v>21.922298952785681</v>
          </cell>
          <cell r="M19">
            <v>22.099540394685523</v>
          </cell>
        </row>
        <row r="21">
          <cell r="B21">
            <v>7.7980452405693788</v>
          </cell>
          <cell r="C21">
            <v>8.0802280839989109</v>
          </cell>
          <cell r="D21">
            <v>5.6083526306764986</v>
          </cell>
          <cell r="E21">
            <v>5.5456577288020679</v>
          </cell>
          <cell r="F21">
            <v>5.4830124286834678</v>
          </cell>
          <cell r="G21">
            <v>5.4553886083169179</v>
          </cell>
          <cell r="H21">
            <v>5.4277083519622069</v>
          </cell>
          <cell r="I21">
            <v>5.4000084858765067</v>
          </cell>
          <cell r="J21">
            <v>5.4000285973191486</v>
          </cell>
          <cell r="K21">
            <v>5.4000895863918679</v>
          </cell>
          <cell r="L21">
            <v>5.4000071265066829</v>
          </cell>
          <cell r="M21">
            <v>5.4001714357910933</v>
          </cell>
        </row>
        <row r="22">
          <cell r="B22">
            <v>6.7681902794590562E-2</v>
          </cell>
          <cell r="C22">
            <v>8.5501220962009794E-2</v>
          </cell>
          <cell r="D22">
            <v>8.5528701879986957E-2</v>
          </cell>
          <cell r="E22">
            <v>8.5526854022671864E-2</v>
          </cell>
          <cell r="F22">
            <v>8.5528788648438853E-2</v>
          </cell>
          <cell r="G22">
            <v>8.5530277421436082E-2</v>
          </cell>
          <cell r="H22">
            <v>8.5533030704464247E-2</v>
          </cell>
          <cell r="I22">
            <v>8.5535163191329186E-2</v>
          </cell>
          <cell r="J22">
            <v>8.5534502491261821E-2</v>
          </cell>
          <cell r="K22">
            <v>8.5559906386649925E-2</v>
          </cell>
          <cell r="L22">
            <v>8.556728743397167E-2</v>
          </cell>
          <cell r="M22">
            <v>8.5669143960084876E-2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7.0594414867609003E-3</v>
          </cell>
          <cell r="F23">
            <v>2.6947757647018483E-2</v>
          </cell>
          <cell r="G23">
            <v>4.050485032308785E-2</v>
          </cell>
          <cell r="H23">
            <v>3.8984114528465882E-2</v>
          </cell>
          <cell r="I23">
            <v>0.15109648498714115</v>
          </cell>
          <cell r="J23">
            <v>0.19097421789894101</v>
          </cell>
          <cell r="K23">
            <v>0.34036779160754427</v>
          </cell>
          <cell r="L23">
            <v>0.33603561370682006</v>
          </cell>
          <cell r="M23">
            <v>0.33893205805690046</v>
          </cell>
        </row>
        <row r="24">
          <cell r="B24">
            <v>0.74852972276264618</v>
          </cell>
          <cell r="C24">
            <v>0.94973959128259577</v>
          </cell>
          <cell r="D24">
            <v>2.4411457610014629</v>
          </cell>
          <cell r="E24">
            <v>4.0729702020514802</v>
          </cell>
          <cell r="F24">
            <v>5.7592700003190815</v>
          </cell>
          <cell r="G24">
            <v>6.370588164042438</v>
          </cell>
          <cell r="H24">
            <v>6.4217776426652344</v>
          </cell>
          <cell r="I24">
            <v>6.4709108989463839</v>
          </cell>
          <cell r="J24">
            <v>6.4714911346552064</v>
          </cell>
          <cell r="K24">
            <v>8.8943998185245814</v>
          </cell>
          <cell r="L24">
            <v>8.8944087794679216</v>
          </cell>
          <cell r="M24">
            <v>8.8948732266208683</v>
          </cell>
        </row>
        <row r="33">
          <cell r="B33">
            <v>12.006671194895008</v>
          </cell>
          <cell r="C33">
            <v>12.710048457051837</v>
          </cell>
          <cell r="D33">
            <v>13.373434319645575</v>
          </cell>
          <cell r="E33">
            <v>14.33124388091615</v>
          </cell>
          <cell r="F33">
            <v>15.332613672407337</v>
          </cell>
          <cell r="G33">
            <v>15.790729591242863</v>
          </cell>
          <cell r="H33">
            <v>15.982219049276125</v>
          </cell>
          <cell r="I33">
            <v>16.175209726668967</v>
          </cell>
          <cell r="J33">
            <v>16.176094008981789</v>
          </cell>
          <cell r="K33">
            <v>16.904208990642633</v>
          </cell>
          <cell r="L33">
            <v>16.904236880023596</v>
          </cell>
          <cell r="M33">
            <v>16.904953763789344</v>
          </cell>
        </row>
        <row r="34">
          <cell r="B34">
            <v>8.8978142953571471</v>
          </cell>
          <cell r="C34">
            <v>8.1051487658705827</v>
          </cell>
          <cell r="D34">
            <v>8.0011965589574494</v>
          </cell>
          <cell r="E34">
            <v>6.5033949702869256</v>
          </cell>
          <cell r="F34">
            <v>4.9546042780633339</v>
          </cell>
          <cell r="G34">
            <v>3.383921742184075</v>
          </cell>
          <cell r="H34">
            <v>1.813933862267189</v>
          </cell>
          <cell r="I34">
            <v>0.25875038841484987</v>
          </cell>
          <cell r="J34">
            <v>0.25866888064106003</v>
          </cell>
          <cell r="K34">
            <v>0.25856630680958675</v>
          </cell>
          <cell r="L34">
            <v>0.2491041160970586</v>
          </cell>
          <cell r="M34">
            <v>0.24552410619658793</v>
          </cell>
        </row>
        <row r="35">
          <cell r="B35">
            <v>2.7300039121493245</v>
          </cell>
          <cell r="C35">
            <v>2.2995424665584703</v>
          </cell>
          <cell r="D35">
            <v>7.0055415409454947E-3</v>
          </cell>
          <cell r="E35">
            <v>2.0254640515321352E-3</v>
          </cell>
          <cell r="F35">
            <v>3.1096326585244964E-3</v>
          </cell>
          <cell r="G35">
            <v>2.8094400521200364E-3</v>
          </cell>
          <cell r="H35">
            <v>3.1056577141940983E-3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2.5990161158043564E-4</v>
          </cell>
          <cell r="E36">
            <v>1.1991084613923112E-3</v>
          </cell>
          <cell r="F36">
            <v>1.251889718584629E-3</v>
          </cell>
          <cell r="G36">
            <v>1.3842903554823769E-3</v>
          </cell>
          <cell r="H36">
            <v>1.3630280933510626E-3</v>
          </cell>
          <cell r="I36">
            <v>1.0461357279696738E-3</v>
          </cell>
          <cell r="J36">
            <v>1.0110919944156603E-3</v>
          </cell>
          <cell r="K36">
            <v>1.0878078107427144E-3</v>
          </cell>
          <cell r="L36">
            <v>1.0944910972492936E-3</v>
          </cell>
          <cell r="M36">
            <v>2.510303207698033E-3</v>
          </cell>
        </row>
        <row r="37">
          <cell r="B37">
            <v>35.245071436602196</v>
          </cell>
          <cell r="C37">
            <v>30.037251645195287</v>
          </cell>
          <cell r="D37">
            <v>31.170515150232781</v>
          </cell>
          <cell r="E37">
            <v>26.481639304266643</v>
          </cell>
          <cell r="F37">
            <v>23.271573276110718</v>
          </cell>
          <cell r="G37">
            <v>21.521484865685355</v>
          </cell>
          <cell r="H37">
            <v>19.926896790983371</v>
          </cell>
          <cell r="I37">
            <v>18.102269267168413</v>
          </cell>
          <cell r="J37">
            <v>14.732028567155034</v>
          </cell>
          <cell r="K37">
            <v>11.95425071474591</v>
          </cell>
          <cell r="L37">
            <v>11.179777845789218</v>
          </cell>
          <cell r="M37">
            <v>9.4345280780726135</v>
          </cell>
        </row>
        <row r="38">
          <cell r="B38">
            <v>0.3072999084018469</v>
          </cell>
          <cell r="C38">
            <v>2.4753435362514977E-4</v>
          </cell>
          <cell r="D38">
            <v>2.6979405451916487</v>
          </cell>
          <cell r="E38">
            <v>2.5056575363424911</v>
          </cell>
          <cell r="F38">
            <v>2.5291020370301482</v>
          </cell>
          <cell r="G38">
            <v>2.6530426263669291</v>
          </cell>
          <cell r="H38">
            <v>2.6610914107186154</v>
          </cell>
          <cell r="I38">
            <v>2.6660664704533361</v>
          </cell>
          <cell r="J38">
            <v>2.6670892329888827</v>
          </cell>
          <cell r="K38">
            <v>2.6343646352613574</v>
          </cell>
          <cell r="L38">
            <v>2.6197837368827406</v>
          </cell>
          <cell r="M38">
            <v>2.5492522185559219</v>
          </cell>
        </row>
        <row r="39">
          <cell r="B39">
            <v>0.43673201370263803</v>
          </cell>
          <cell r="C39">
            <v>0.55206670242491673</v>
          </cell>
          <cell r="D39">
            <v>1.021788987271971</v>
          </cell>
          <cell r="E39">
            <v>2.2897686210627399</v>
          </cell>
          <cell r="F39">
            <v>3.7770612307261167</v>
          </cell>
          <cell r="G39">
            <v>5.7993989661889493</v>
          </cell>
          <cell r="H39">
            <v>5.861628652067524</v>
          </cell>
          <cell r="I39">
            <v>5.8625305315664589</v>
          </cell>
          <cell r="J39">
            <v>6.2572092160692634</v>
          </cell>
          <cell r="K39">
            <v>6.5642765800720486</v>
          </cell>
          <cell r="L39">
            <v>6.5644861944723782</v>
          </cell>
          <cell r="M39">
            <v>6.8626974263859646</v>
          </cell>
        </row>
        <row r="55">
          <cell r="B55">
            <v>9.813917168612269</v>
          </cell>
          <cell r="C55">
            <v>10.335085453753367</v>
          </cell>
          <cell r="D55">
            <v>10.335215861281212</v>
          </cell>
          <cell r="E55">
            <v>10.582227805484436</v>
          </cell>
          <cell r="F55">
            <v>10.862186674478385</v>
          </cell>
          <cell r="G55">
            <v>11.101068130012258</v>
          </cell>
          <cell r="H55">
            <v>11.319378191922167</v>
          </cell>
          <cell r="I55">
            <v>11.538044532801026</v>
          </cell>
          <cell r="J55">
            <v>11.538049167060871</v>
          </cell>
          <cell r="K55">
            <v>11.736577463120533</v>
          </cell>
          <cell r="L55">
            <v>11.736582359492042</v>
          </cell>
          <cell r="M55">
            <v>11.736637510501607</v>
          </cell>
        </row>
        <row r="56">
          <cell r="B56">
            <v>1.1082302759667817</v>
          </cell>
          <cell r="C56">
            <v>1.400807122244929</v>
          </cell>
          <cell r="D56">
            <v>3.5321516437495211</v>
          </cell>
          <cell r="E56">
            <v>5.7849629411566061</v>
          </cell>
          <cell r="F56">
            <v>8.1389186373687981</v>
          </cell>
          <cell r="G56">
            <v>8.934135790684028</v>
          </cell>
          <cell r="H56">
            <v>8.9342741198857851</v>
          </cell>
          <cell r="I56">
            <v>8.9343521939759025</v>
          </cell>
          <cell r="J56">
            <v>8.9373835628723466</v>
          </cell>
          <cell r="K56">
            <v>10.642616799439669</v>
          </cell>
          <cell r="L56">
            <v>10.642693113761366</v>
          </cell>
          <cell r="M56">
            <v>10.644941904634619</v>
          </cell>
        </row>
        <row r="57">
          <cell r="B57">
            <v>6.9177136743762615</v>
          </cell>
          <cell r="C57">
            <v>6.3116405201294903</v>
          </cell>
          <cell r="D57">
            <v>6.2459890486729748</v>
          </cell>
          <cell r="E57">
            <v>5.0979814586188228</v>
          </cell>
          <cell r="F57">
            <v>3.899739840594969</v>
          </cell>
          <cell r="G57">
            <v>2.6745260482726869</v>
          </cell>
          <cell r="H57">
            <v>1.4398645391122789</v>
          </cell>
          <cell r="I57">
            <v>0.206883359054961</v>
          </cell>
          <cell r="J57">
            <v>0.20679054577571587</v>
          </cell>
          <cell r="K57">
            <v>0.20676995430302508</v>
          </cell>
          <cell r="L57">
            <v>0.1992402648881314</v>
          </cell>
          <cell r="M57">
            <v>0.19751685265258923</v>
          </cell>
        </row>
        <row r="58">
          <cell r="B58">
            <v>1.8458238951019632</v>
          </cell>
          <cell r="C58">
            <v>1.5615043119165299</v>
          </cell>
          <cell r="D58">
            <v>4.787849796889938E-3</v>
          </cell>
          <cell r="E58">
            <v>1.3990892935958228E-3</v>
          </cell>
          <cell r="F58">
            <v>2.1707179476912549E-3</v>
          </cell>
          <cell r="G58">
            <v>1.981708776764169E-3</v>
          </cell>
          <cell r="H58">
            <v>2.2133634321847089E-3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28.619777361044054</v>
          </cell>
          <cell r="C59">
            <v>24.201452033918059</v>
          </cell>
          <cell r="D59">
            <v>27.293782030420896</v>
          </cell>
          <cell r="E59">
            <v>23.359282214316071</v>
          </cell>
          <cell r="F59">
            <v>20.825404781172288</v>
          </cell>
          <cell r="G59">
            <v>19.555135972141308</v>
          </cell>
          <cell r="H59">
            <v>18.306810760229933</v>
          </cell>
          <cell r="I59">
            <v>16.927046556541242</v>
          </cell>
          <cell r="J59">
            <v>14.193606500072177</v>
          </cell>
          <cell r="K59">
            <v>11.03461436591974</v>
          </cell>
          <cell r="L59">
            <v>10.387588755625609</v>
          </cell>
          <cell r="M59">
            <v>8.9087681345854008</v>
          </cell>
        </row>
        <row r="60">
          <cell r="B60">
            <v>0</v>
          </cell>
          <cell r="C60">
            <v>0</v>
          </cell>
          <cell r="D60">
            <v>7.0341723612087514E-2</v>
          </cell>
          <cell r="E60">
            <v>0.19526230336997727</v>
          </cell>
          <cell r="F60">
            <v>0.23083322127702227</v>
          </cell>
          <cell r="G60">
            <v>0.24481096006255884</v>
          </cell>
          <cell r="H60">
            <v>0.24520755967426677</v>
          </cell>
          <cell r="I60">
            <v>0.24519728135178995</v>
          </cell>
          <cell r="J60">
            <v>0.24215498359463505</v>
          </cell>
          <cell r="K60">
            <v>2.5873633968264467</v>
          </cell>
          <cell r="L60">
            <v>2.5872758819770545</v>
          </cell>
          <cell r="M60">
            <v>2.5850847809039035</v>
          </cell>
        </row>
        <row r="61">
          <cell r="B61">
            <v>2.3674029299554955</v>
          </cell>
          <cell r="C61">
            <v>2.3075014748449965</v>
          </cell>
          <cell r="D61">
            <v>1.9146080538532675</v>
          </cell>
          <cell r="E61">
            <v>1.9849075864508772E-3</v>
          </cell>
          <cell r="F61">
            <v>2.2313130999250326E-3</v>
          </cell>
          <cell r="G61">
            <v>2.0076395103503755E-3</v>
          </cell>
          <cell r="H61">
            <v>2.5126881303080112E-3</v>
          </cell>
          <cell r="I61">
            <v>5.6200106421249538E-3</v>
          </cell>
          <cell r="J61">
            <v>3.8885178306753638E-3</v>
          </cell>
          <cell r="K61">
            <v>6.4226393301528286E-3</v>
          </cell>
          <cell r="L61">
            <v>3.6878978686466072E-3</v>
          </cell>
          <cell r="M61">
            <v>6.0854901537584893E-3</v>
          </cell>
        </row>
        <row r="62">
          <cell r="B62">
            <v>5.1850755289080563</v>
          </cell>
          <cell r="C62">
            <v>5.567569947761184</v>
          </cell>
          <cell r="D62">
            <v>5.697471809667066</v>
          </cell>
          <cell r="E62">
            <v>8.644600909672862</v>
          </cell>
          <cell r="F62">
            <v>8.6015725326938917</v>
          </cell>
          <cell r="G62">
            <v>7.7107416279941834</v>
          </cell>
          <cell r="H62">
            <v>8.7463089977793249</v>
          </cell>
          <cell r="I62">
            <v>10.428296737062361</v>
          </cell>
          <cell r="J62">
            <v>12.067227471609806</v>
          </cell>
          <cell r="K62">
            <v>12.133193760298548</v>
          </cell>
          <cell r="L62">
            <v>12.237637230999162</v>
          </cell>
          <cell r="M62">
            <v>12.482651157674294</v>
          </cell>
        </row>
        <row r="63">
          <cell r="B63">
            <v>6.582292915929524</v>
          </cell>
          <cell r="C63">
            <v>7.0678580044511907</v>
          </cell>
          <cell r="D63">
            <v>6.8712605399669533</v>
          </cell>
          <cell r="E63">
            <v>7.2980607333492342</v>
          </cell>
          <cell r="F63">
            <v>7.2774643743916938</v>
          </cell>
          <cell r="G63">
            <v>7.7404566021866712</v>
          </cell>
          <cell r="H63">
            <v>8.4119580709952029</v>
          </cell>
          <cell r="I63">
            <v>8.6859219912100603</v>
          </cell>
          <cell r="J63">
            <v>8.6878032360128525</v>
          </cell>
          <cell r="K63">
            <v>8.9160861291305125</v>
          </cell>
          <cell r="L63">
            <v>8.5906881277311378</v>
          </cell>
          <cell r="M63">
            <v>8.5155163621225256</v>
          </cell>
        </row>
        <row r="64">
          <cell r="B64">
            <v>5.3111236552057139</v>
          </cell>
          <cell r="C64">
            <v>6.2669389898700896</v>
          </cell>
          <cell r="D64">
            <v>5.8302911349652025</v>
          </cell>
          <cell r="E64">
            <v>6.8561104958371457</v>
          </cell>
          <cell r="F64">
            <v>7.4762888582123894</v>
          </cell>
          <cell r="G64">
            <v>8.0960614929349752</v>
          </cell>
          <cell r="H64">
            <v>8.5926532613187572</v>
          </cell>
          <cell r="I64">
            <v>9.0629366503703981</v>
          </cell>
          <cell r="J64">
            <v>9.2082483448148409</v>
          </cell>
          <cell r="K64">
            <v>9.464136113754595</v>
          </cell>
          <cell r="L64">
            <v>7.6309988139748812</v>
          </cell>
          <cell r="M64">
            <v>8.1269486098105332</v>
          </cell>
        </row>
        <row r="65">
          <cell r="B65">
            <v>0.46152142386563644</v>
          </cell>
          <cell r="C65">
            <v>0.54457583418273825</v>
          </cell>
          <cell r="D65">
            <v>0.54457997409891434</v>
          </cell>
          <cell r="E65">
            <v>0.54459213995479594</v>
          </cell>
          <cell r="F65">
            <v>0.54619482818196496</v>
          </cell>
          <cell r="G65">
            <v>0.54621648203620754</v>
          </cell>
          <cell r="H65">
            <v>0.54624498872627847</v>
          </cell>
          <cell r="I65">
            <v>0.54628663640304609</v>
          </cell>
          <cell r="J65">
            <v>0.54630213102255243</v>
          </cell>
          <cell r="K65">
            <v>0.54639239388796623</v>
          </cell>
          <cell r="L65">
            <v>0.54646978748241049</v>
          </cell>
          <cell r="M65">
            <v>0.5470050644847676</v>
          </cell>
        </row>
        <row r="66">
          <cell r="B66">
            <v>4.1173678870206354</v>
          </cell>
          <cell r="C66">
            <v>4.2663604283514251</v>
          </cell>
          <cell r="D66">
            <v>2.9612101889971938</v>
          </cell>
          <cell r="E66">
            <v>2.9281072808074917</v>
          </cell>
          <cell r="F66">
            <v>2.8950305623448722</v>
          </cell>
          <cell r="G66">
            <v>2.8804451851913324</v>
          </cell>
          <cell r="H66">
            <v>2.909251676651742</v>
          </cell>
          <cell r="I66">
            <v>2.9376046163168179</v>
          </cell>
          <cell r="J66">
            <v>2.9376155569416142</v>
          </cell>
          <cell r="K66">
            <v>2.9376487349971754</v>
          </cell>
          <cell r="L66">
            <v>2.9376038768196344</v>
          </cell>
          <cell r="M66">
            <v>2.9376932610703563</v>
          </cell>
        </row>
        <row r="67">
          <cell r="B67">
            <v>6.7681902794590562E-2</v>
          </cell>
          <cell r="C67">
            <v>8.5501220962009794E-2</v>
          </cell>
          <cell r="D67">
            <v>8.5528701879986957E-2</v>
          </cell>
          <cell r="E67">
            <v>8.5526854022671864E-2</v>
          </cell>
          <cell r="F67">
            <v>8.5528788648438853E-2</v>
          </cell>
          <cell r="G67">
            <v>8.5530277421436082E-2</v>
          </cell>
          <cell r="H67">
            <v>8.5533030704464247E-2</v>
          </cell>
          <cell r="I67">
            <v>8.5535163191329186E-2</v>
          </cell>
          <cell r="J67">
            <v>8.5534502491261821E-2</v>
          </cell>
          <cell r="K67">
            <v>8.5559906386649925E-2</v>
          </cell>
          <cell r="L67">
            <v>8.556728743397167E-2</v>
          </cell>
          <cell r="M67">
            <v>8.5669143960084876E-2</v>
          </cell>
        </row>
        <row r="68">
          <cell r="B68">
            <v>0.31051646174257563</v>
          </cell>
          <cell r="C68">
            <v>0.39251942542411566</v>
          </cell>
          <cell r="D68">
            <v>0.72649196995037091</v>
          </cell>
          <cell r="E68">
            <v>1.6280254895756072</v>
          </cell>
          <cell r="F68">
            <v>2.6854905350462706</v>
          </cell>
          <cell r="G68">
            <v>4.1233726649603479</v>
          </cell>
          <cell r="H68">
            <v>4.1939953005543078</v>
          </cell>
          <cell r="I68">
            <v>4.2210219827278488</v>
          </cell>
          <cell r="J68">
            <v>4.5051906355698659</v>
          </cell>
          <cell r="K68">
            <v>4.7262791376518711</v>
          </cell>
          <cell r="L68">
            <v>4.7264300600201059</v>
          </cell>
          <cell r="M68">
            <v>4.941142146997894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1.2863603645725059E-3</v>
          </cell>
          <cell r="F69">
            <v>6.9050351158079617E-3</v>
          </cell>
          <cell r="G69">
            <v>9.0293470377240878E-3</v>
          </cell>
          <cell r="H69">
            <v>9.0637607758828134E-3</v>
          </cell>
          <cell r="I69">
            <v>3.74830321263913E-2</v>
          </cell>
          <cell r="J69">
            <v>5.6744182094877214E-2</v>
          </cell>
          <cell r="K69">
            <v>0.12102962407135859</v>
          </cell>
          <cell r="L69">
            <v>0.12107828885634447</v>
          </cell>
          <cell r="M69">
            <v>0.12227249308552515</v>
          </cell>
        </row>
        <row r="70">
          <cell r="B70">
            <v>0</v>
          </cell>
          <cell r="C70">
            <v>4.0436196670676186</v>
          </cell>
          <cell r="D70">
            <v>4.0436248194394269</v>
          </cell>
          <cell r="E70">
            <v>4.0436795308395972</v>
          </cell>
          <cell r="F70">
            <v>4.0437664234594086</v>
          </cell>
          <cell r="G70">
            <v>4.0439002936823663</v>
          </cell>
          <cell r="H70">
            <v>4.0439542911078963</v>
          </cell>
          <cell r="I70">
            <v>4.0441788903595981</v>
          </cell>
          <cell r="J70">
            <v>4.0440045007519139</v>
          </cell>
          <cell r="K70">
            <v>4.0441572341141976</v>
          </cell>
          <cell r="L70">
            <v>4.0439426040443847</v>
          </cell>
          <cell r="M70">
            <v>4.0443780599923551</v>
          </cell>
        </row>
        <row r="71">
          <cell r="B71">
            <v>72.70844508052356</v>
          </cell>
          <cell r="C71">
            <v>74.352934434877739</v>
          </cell>
          <cell r="D71">
            <v>76.157335350351957</v>
          </cell>
          <cell r="E71">
            <v>77.053090514249945</v>
          </cell>
          <cell r="F71">
            <v>77.579727124033809</v>
          </cell>
          <cell r="G71">
            <v>77.749420222905187</v>
          </cell>
          <cell r="H71">
            <v>77.789224601000768</v>
          </cell>
          <cell r="I71">
            <v>77.906409634134903</v>
          </cell>
          <cell r="J71">
            <v>77.260543838515986</v>
          </cell>
          <cell r="K71">
            <v>79.188847653232429</v>
          </cell>
          <cell r="L71">
            <v>76.477484350974891</v>
          </cell>
          <cell r="M71">
            <v>75.882310972630222</v>
          </cell>
        </row>
      </sheetData>
      <sheetData sheetId="71">
        <row r="3">
          <cell r="B3">
            <v>56.994774574912441</v>
          </cell>
          <cell r="C3">
            <v>58.701894525477755</v>
          </cell>
          <cell r="D3">
            <v>61.538282472571197</v>
          </cell>
          <cell r="E3">
            <v>62.07012794032822</v>
          </cell>
          <cell r="F3">
            <v>62.292678499321788</v>
          </cell>
          <cell r="G3">
            <v>62.658282606249145</v>
          </cell>
          <cell r="H3">
            <v>62.135778466419779</v>
          </cell>
          <cell r="I3">
            <v>61.613119098253527</v>
          </cell>
          <cell r="J3">
            <v>62.660836007140155</v>
          </cell>
          <cell r="K3">
            <v>63.515655713391695</v>
          </cell>
          <cell r="L3">
            <v>64.325714430424313</v>
          </cell>
          <cell r="M3">
            <v>65.099801282737218</v>
          </cell>
        </row>
        <row r="6">
          <cell r="B6">
            <v>0</v>
          </cell>
          <cell r="C6">
            <v>6.9645989308623708</v>
          </cell>
          <cell r="D6">
            <v>6.9630531217866816</v>
          </cell>
          <cell r="E6">
            <v>6.9633777688868888</v>
          </cell>
          <cell r="F6">
            <v>6.9632108593435866</v>
          </cell>
          <cell r="G6">
            <v>6.9632489375202695</v>
          </cell>
          <cell r="H6">
            <v>6.9633642727972394</v>
          </cell>
          <cell r="I6">
            <v>6.9631473360817049</v>
          </cell>
          <cell r="J6">
            <v>6.9618179641346538</v>
          </cell>
          <cell r="K6">
            <v>6.9620620807438218</v>
          </cell>
          <cell r="L6">
            <v>6.9618503445534623</v>
          </cell>
          <cell r="M6">
            <v>6.9628792261168764</v>
          </cell>
        </row>
        <row r="11">
          <cell r="B11">
            <v>60.950026526929818</v>
          </cell>
          <cell r="C11">
            <v>60.522764471519949</v>
          </cell>
          <cell r="D11">
            <v>65.44842366400718</v>
          </cell>
          <cell r="E11">
            <v>65.719709796105917</v>
          </cell>
          <cell r="F11">
            <v>65.660697337940206</v>
          </cell>
          <cell r="G11">
            <v>65.767060403848532</v>
          </cell>
          <cell r="H11">
            <v>65.014848298975977</v>
          </cell>
          <cell r="I11">
            <v>64.299999573450506</v>
          </cell>
          <cell r="J11">
            <v>65.458463587328978</v>
          </cell>
          <cell r="K11">
            <v>66.443187389225102</v>
          </cell>
          <cell r="L11">
            <v>67.406837388501643</v>
          </cell>
          <cell r="M11">
            <v>68.269099192781781</v>
          </cell>
        </row>
        <row r="12">
          <cell r="B12">
            <v>30.256635387764018</v>
          </cell>
          <cell r="C12">
            <v>26.819619732373347</v>
          </cell>
          <cell r="D12">
            <v>25.283336952706353</v>
          </cell>
          <cell r="E12">
            <v>21.198521563529038</v>
          </cell>
          <cell r="F12">
            <v>16.939756605170409</v>
          </cell>
          <cell r="G12">
            <v>13.931777564811039</v>
          </cell>
          <cell r="H12">
            <v>12.911557656682819</v>
          </cell>
          <cell r="I12">
            <v>13.318879495722198</v>
          </cell>
          <cell r="J12">
            <v>9.075111983695308</v>
          </cell>
          <cell r="K12">
            <v>7.4411105330392449</v>
          </cell>
          <cell r="L12">
            <v>4.3262834375732027</v>
          </cell>
          <cell r="M12">
            <v>2.2543403145919427</v>
          </cell>
        </row>
        <row r="13">
          <cell r="B13">
            <v>0</v>
          </cell>
          <cell r="C13">
            <v>0</v>
          </cell>
          <cell r="D13">
            <v>1.9323653705772138E-4</v>
          </cell>
          <cell r="E13">
            <v>4.5255954204842459E-4</v>
          </cell>
          <cell r="F13">
            <v>9.5208436081378094E-4</v>
          </cell>
          <cell r="G13">
            <v>4.7891668293225948E-4</v>
          </cell>
          <cell r="H13">
            <v>4.4580588390991148E-4</v>
          </cell>
          <cell r="I13">
            <v>9.3870833428808833E-4</v>
          </cell>
          <cell r="J13">
            <v>4.8594337467160696E-4</v>
          </cell>
          <cell r="K13">
            <v>9.9618743802548019E-4</v>
          </cell>
          <cell r="L13">
            <v>7.4780091038922035E-4</v>
          </cell>
          <cell r="M13">
            <v>1.7250072827566826E-3</v>
          </cell>
        </row>
        <row r="14">
          <cell r="B14">
            <v>25.265186434837481</v>
          </cell>
          <cell r="C14">
            <v>23.750024389791594</v>
          </cell>
          <cell r="D14">
            <v>25.498002988967976</v>
          </cell>
          <cell r="E14">
            <v>26.446243260008586</v>
          </cell>
          <cell r="F14">
            <v>26.756430481134657</v>
          </cell>
          <cell r="G14">
            <v>26.915367119761015</v>
          </cell>
          <cell r="H14">
            <v>25.191321260987287</v>
          </cell>
          <cell r="I14">
            <v>23.51669113093693</v>
          </cell>
          <cell r="J14">
            <v>22.927938534370448</v>
          </cell>
          <cell r="K14">
            <v>22.346776645764439</v>
          </cell>
          <cell r="L14">
            <v>21.864430055782115</v>
          </cell>
          <cell r="M14">
            <v>20.75855391564836</v>
          </cell>
        </row>
        <row r="15">
          <cell r="B15">
            <v>0.28350719380166983</v>
          </cell>
          <cell r="C15">
            <v>2.9997599337550156</v>
          </cell>
          <cell r="D15">
            <v>3.4737814903825402E-2</v>
          </cell>
          <cell r="E15">
            <v>1.251164511167513E-3</v>
          </cell>
          <cell r="F15">
            <v>1.0955492345517293E-3</v>
          </cell>
          <cell r="G15">
            <v>1.0979270241336968E-3</v>
          </cell>
          <cell r="H15">
            <v>1.0858175985275892E-3</v>
          </cell>
          <cell r="I15">
            <v>1.1853306677876924E-3</v>
          </cell>
          <cell r="J15">
            <v>1.2103226674534551E-3</v>
          </cell>
          <cell r="K15">
            <v>1.2366862244426757E-3</v>
          </cell>
          <cell r="L15">
            <v>1.2345906523689514E-3</v>
          </cell>
          <cell r="M15">
            <v>2.1229762649165921E-3</v>
          </cell>
        </row>
        <row r="16">
          <cell r="B16">
            <v>1.4022858978476798</v>
          </cell>
          <cell r="C16">
            <v>1.5372286221093301</v>
          </cell>
          <cell r="D16">
            <v>1.6204838043414056</v>
          </cell>
          <cell r="E16">
            <v>1.6191854169580469</v>
          </cell>
          <cell r="F16">
            <v>1.7752578679153925</v>
          </cell>
          <cell r="G16">
            <v>1.9115536091230625</v>
          </cell>
          <cell r="H16">
            <v>2.0149055355024954</v>
          </cell>
          <cell r="I16">
            <v>2.178466470659834</v>
          </cell>
          <cell r="J16">
            <v>2.1791007733286616</v>
          </cell>
          <cell r="K16">
            <v>2.1766742199877873</v>
          </cell>
          <cell r="L16">
            <v>3.5119559459706018</v>
          </cell>
          <cell r="M16">
            <v>3.5421066392083254</v>
          </cell>
        </row>
        <row r="17">
          <cell r="B17">
            <v>7.7269196624360612</v>
          </cell>
          <cell r="C17">
            <v>8.3697156083499511</v>
          </cell>
          <cell r="D17">
            <v>8.1241926398432938</v>
          </cell>
          <cell r="E17">
            <v>9.9484567537826027</v>
          </cell>
          <cell r="F17">
            <v>12.194068270757713</v>
          </cell>
          <cell r="G17">
            <v>12.607447047302967</v>
          </cell>
          <cell r="H17">
            <v>12.605527507503888</v>
          </cell>
          <cell r="I17">
            <v>11.145504401378551</v>
          </cell>
          <cell r="J17">
            <v>13.512456656407828</v>
          </cell>
          <cell r="K17">
            <v>13.535671537848366</v>
          </cell>
          <cell r="L17">
            <v>13.594388000194519</v>
          </cell>
          <cell r="M17">
            <v>13.596920114737033</v>
          </cell>
        </row>
        <row r="19">
          <cell r="B19">
            <v>0.62699655533173881</v>
          </cell>
          <cell r="C19">
            <v>0.6873427413688441</v>
          </cell>
          <cell r="D19">
            <v>0.68701522188549924</v>
          </cell>
          <cell r="E19">
            <v>0.68740918459105771</v>
          </cell>
          <cell r="F19">
            <v>0.68728359952552898</v>
          </cell>
          <cell r="G19">
            <v>0.68731576479898904</v>
          </cell>
          <cell r="H19">
            <v>0.68736639030037716</v>
          </cell>
          <cell r="I19">
            <v>0.6870674860855619</v>
          </cell>
          <cell r="J19">
            <v>0.68743445326585106</v>
          </cell>
          <cell r="K19">
            <v>0.68691295188799251</v>
          </cell>
          <cell r="L19">
            <v>0.68756828679991688</v>
          </cell>
          <cell r="M19">
            <v>0.68694238447738754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3.6844277636882616E-3</v>
          </cell>
          <cell r="F20">
            <v>8.1360638842865145E-3</v>
          </cell>
          <cell r="G20">
            <v>9.3587279342740061E-3</v>
          </cell>
          <cell r="H20">
            <v>7.9599324882620604E-3</v>
          </cell>
          <cell r="I20">
            <v>3.3043164357892292E-2</v>
          </cell>
          <cell r="J20">
            <v>2.7207008707811897E-2</v>
          </cell>
          <cell r="K20">
            <v>0.15288630076280646</v>
          </cell>
          <cell r="L20">
            <v>0.22481837049475029</v>
          </cell>
          <cell r="M20">
            <v>0.20231111665255996</v>
          </cell>
        </row>
        <row r="21">
          <cell r="B21">
            <v>2.9295993419938355</v>
          </cell>
          <cell r="C21">
            <v>3.1924582632139717</v>
          </cell>
          <cell r="D21">
            <v>3.3645385286006975</v>
          </cell>
          <cell r="E21">
            <v>3.6710949335421312</v>
          </cell>
          <cell r="F21">
            <v>3.9995153858392314</v>
          </cell>
          <cell r="G21">
            <v>4.351120660967263</v>
          </cell>
          <cell r="H21">
            <v>4.7368834454401965</v>
          </cell>
          <cell r="I21">
            <v>5.1560263284678012</v>
          </cell>
          <cell r="J21">
            <v>5.5474904095864961</v>
          </cell>
          <cell r="K21">
            <v>5.9745617047584334</v>
          </cell>
          <cell r="L21">
            <v>6.4414682604355562</v>
          </cell>
          <cell r="M21">
            <v>6.9037387105729611</v>
          </cell>
        </row>
        <row r="28">
          <cell r="B28">
            <v>3.9552519520173774</v>
          </cell>
          <cell r="C28">
            <v>1.8208699460421967</v>
          </cell>
          <cell r="D28">
            <v>3.9101411914359883</v>
          </cell>
          <cell r="E28">
            <v>3.6495818557776989</v>
          </cell>
          <cell r="F28">
            <v>3.3680188386184247</v>
          </cell>
          <cell r="G28">
            <v>3.1087777975993909</v>
          </cell>
          <cell r="H28">
            <v>2.8790698325562025</v>
          </cell>
          <cell r="I28">
            <v>2.6868804751969693</v>
          </cell>
          <cell r="J28">
            <v>2.7976275801888191</v>
          </cell>
          <cell r="K28">
            <v>2.9275316758333991</v>
          </cell>
          <cell r="L28">
            <v>3.0811229580773292</v>
          </cell>
          <cell r="M28">
            <v>3.1692979100445582</v>
          </cell>
        </row>
        <row r="47">
          <cell r="B47">
            <v>4.2612354065364899</v>
          </cell>
          <cell r="C47">
            <v>4.6176628450059232</v>
          </cell>
          <cell r="D47">
            <v>4.8243124186810427</v>
          </cell>
          <cell r="E47">
            <v>5.1975446812284005</v>
          </cell>
          <cell r="F47">
            <v>5.5865283269660901</v>
          </cell>
          <cell r="G47">
            <v>5.9884714815444937</v>
          </cell>
          <cell r="H47">
            <v>6.4533900814626781</v>
          </cell>
          <cell r="I47">
            <v>6.9690709847284671</v>
          </cell>
          <cell r="J47">
            <v>7.4678045103680732</v>
          </cell>
          <cell r="K47">
            <v>8.0352266848590777</v>
          </cell>
          <cell r="L47">
            <v>8.6859292235637486</v>
          </cell>
          <cell r="M47">
            <v>9.1538582098247012</v>
          </cell>
        </row>
        <row r="48">
          <cell r="B48">
            <v>24.84307072279644</v>
          </cell>
          <cell r="C48">
            <v>22.06461726283543</v>
          </cell>
          <cell r="D48">
            <v>20.862532402925407</v>
          </cell>
          <cell r="E48">
            <v>17.578357255516824</v>
          </cell>
          <cell r="F48">
            <v>14.117606678336438</v>
          </cell>
          <cell r="G48">
            <v>11.668264803251207</v>
          </cell>
          <cell r="H48">
            <v>10.813802899899635</v>
          </cell>
          <cell r="I48">
            <v>11.155347745897284</v>
          </cell>
          <cell r="J48">
            <v>7.6008132639210961</v>
          </cell>
          <cell r="K48">
            <v>6.2327643783997049</v>
          </cell>
          <cell r="L48">
            <v>3.6238886622300051</v>
          </cell>
          <cell r="M48">
            <v>1.8894547070700578</v>
          </cell>
        </row>
        <row r="49">
          <cell r="B49">
            <v>24.189720563286023</v>
          </cell>
          <cell r="C49">
            <v>25.326923455272887</v>
          </cell>
          <cell r="D49">
            <v>24.172549773250957</v>
          </cell>
          <cell r="E49">
            <v>25.040904566914126</v>
          </cell>
          <cell r="F49">
            <v>25.330934532625143</v>
          </cell>
          <cell r="G49">
            <v>25.468211726336119</v>
          </cell>
          <cell r="H49">
            <v>23.83530484854078</v>
          </cell>
          <cell r="I49">
            <v>22.266910514927691</v>
          </cell>
          <cell r="J49">
            <v>21.690069463920704</v>
          </cell>
          <cell r="K49">
            <v>21.165309951483298</v>
          </cell>
          <cell r="L49">
            <v>20.726559679475812</v>
          </cell>
          <cell r="M49">
            <v>19.599668272251961</v>
          </cell>
        </row>
        <row r="50">
          <cell r="B50">
            <v>0</v>
          </cell>
          <cell r="C50">
            <v>0</v>
          </cell>
          <cell r="D50">
            <v>4.3215804587159873E-3</v>
          </cell>
          <cell r="E50">
            <v>4.3935802471672877E-3</v>
          </cell>
          <cell r="F50">
            <v>1.7445290739320926E-2</v>
          </cell>
          <cell r="G50">
            <v>4.862510041368745E-2</v>
          </cell>
          <cell r="H50">
            <v>5.0319112219422681E-2</v>
          </cell>
          <cell r="I50">
            <v>3.7266230127159891E-2</v>
          </cell>
          <cell r="J50">
            <v>7.9973872217848407E-2</v>
          </cell>
          <cell r="K50">
            <v>9.5953012723418524E-2</v>
          </cell>
          <cell r="L50">
            <v>7.3583232973409671E-2</v>
          </cell>
          <cell r="M50">
            <v>0.28284567781316983</v>
          </cell>
        </row>
        <row r="51">
          <cell r="B51">
            <v>2.0957400728001394</v>
          </cell>
          <cell r="C51">
            <v>2.2700782714825154</v>
          </cell>
          <cell r="D51">
            <v>2.027008570228046</v>
          </cell>
          <cell r="E51">
            <v>3.8330299648481048</v>
          </cell>
          <cell r="F51">
            <v>6.0561832143419219</v>
          </cell>
          <cell r="G51">
            <v>6.4654243622342129</v>
          </cell>
          <cell r="H51">
            <v>6.4635128675860374</v>
          </cell>
          <cell r="I51">
            <v>4.8708264761353739</v>
          </cell>
          <cell r="J51">
            <v>4.432428405121418</v>
          </cell>
          <cell r="K51">
            <v>4.4553697506464145</v>
          </cell>
          <cell r="L51">
            <v>4.513436847105095</v>
          </cell>
          <cell r="M51">
            <v>4.5159185678021005</v>
          </cell>
        </row>
        <row r="52">
          <cell r="B52">
            <v>5.553910393011563</v>
          </cell>
          <cell r="C52">
            <v>6.0159401807839368</v>
          </cell>
          <cell r="D52">
            <v>6.015942143216817</v>
          </cell>
          <cell r="E52">
            <v>6.0159422213966804</v>
          </cell>
          <cell r="F52">
            <v>6.015944373708213</v>
          </cell>
          <cell r="G52">
            <v>6.0159482145957357</v>
          </cell>
          <cell r="H52">
            <v>6.0159593648428027</v>
          </cell>
          <cell r="I52">
            <v>6.1632228812293981</v>
          </cell>
          <cell r="J52">
            <v>8.9449036847223287</v>
          </cell>
          <cell r="K52">
            <v>8.9449450718234722</v>
          </cell>
          <cell r="L52">
            <v>8.9450072730874801</v>
          </cell>
          <cell r="M52">
            <v>8.9450323457875651</v>
          </cell>
        </row>
        <row r="53">
          <cell r="B53">
            <v>6.1735485854148386</v>
          </cell>
          <cell r="C53">
            <v>6.7641244111630865</v>
          </cell>
          <cell r="D53">
            <v>6.6354299383582971</v>
          </cell>
          <cell r="E53">
            <v>5.7192960970982138</v>
          </cell>
          <cell r="F53">
            <v>3.6748871084662271</v>
          </cell>
          <cell r="G53">
            <v>2.33374633148116</v>
          </cell>
          <cell r="H53">
            <v>1.4397309031070127</v>
          </cell>
          <cell r="I53">
            <v>0.49868853564413534</v>
          </cell>
          <cell r="J53">
            <v>0.44817221094698667</v>
          </cell>
          <cell r="K53">
            <v>0.43772022501597418</v>
          </cell>
          <cell r="L53">
            <v>0.42836913578612612</v>
          </cell>
          <cell r="M53">
            <v>0.41023461937320188</v>
          </cell>
        </row>
        <row r="54">
          <cell r="B54">
            <v>1.8770748310766832</v>
          </cell>
          <cell r="C54">
            <v>2.1600841083266387</v>
          </cell>
          <cell r="D54">
            <v>2.0883525764539623</v>
          </cell>
          <cell r="E54">
            <v>2.2800308550801898</v>
          </cell>
          <cell r="F54">
            <v>2.4141121083475259</v>
          </cell>
          <cell r="G54">
            <v>2.7136820163682702</v>
          </cell>
          <cell r="H54">
            <v>2.6026459692471513</v>
          </cell>
          <cell r="I54">
            <v>2.6585420388031635</v>
          </cell>
          <cell r="J54">
            <v>2.5948718363220369</v>
          </cell>
          <cell r="K54">
            <v>2.5342374657046034</v>
          </cell>
          <cell r="L54">
            <v>2.479273963797902</v>
          </cell>
          <cell r="M54">
            <v>2.3699287519430943</v>
          </cell>
        </row>
        <row r="55">
          <cell r="B55">
            <v>0.62699655533173881</v>
          </cell>
          <cell r="C55">
            <v>0.6873427413688441</v>
          </cell>
          <cell r="D55">
            <v>0.68701522188549924</v>
          </cell>
          <cell r="E55">
            <v>0.68740918459105771</v>
          </cell>
          <cell r="F55">
            <v>0.68728359952552898</v>
          </cell>
          <cell r="G55">
            <v>0.68731576479898904</v>
          </cell>
          <cell r="H55">
            <v>0.68736639030037716</v>
          </cell>
          <cell r="I55">
            <v>0.6870674860855619</v>
          </cell>
          <cell r="J55">
            <v>0.68743445326585106</v>
          </cell>
          <cell r="K55">
            <v>0.68691295188799251</v>
          </cell>
          <cell r="L55">
            <v>0.68756828679991688</v>
          </cell>
          <cell r="M55">
            <v>0.68694238447738754</v>
          </cell>
        </row>
        <row r="56">
          <cell r="B56">
            <v>1.223073760102745</v>
          </cell>
          <cell r="C56">
            <v>1.3407708042037567</v>
          </cell>
          <cell r="D56">
            <v>1.4133859741465733</v>
          </cell>
          <cell r="E56">
            <v>1.4122535206708078</v>
          </cell>
          <cell r="F56">
            <v>1.5483799123958042</v>
          </cell>
          <cell r="G56">
            <v>1.6672570578771351</v>
          </cell>
          <cell r="H56">
            <v>1.7574006080652771</v>
          </cell>
          <cell r="I56">
            <v>1.900058455709507</v>
          </cell>
          <cell r="J56">
            <v>1.9006116944972571</v>
          </cell>
          <cell r="K56">
            <v>1.8984952546733507</v>
          </cell>
          <cell r="L56">
            <v>3.0631279760755579</v>
          </cell>
          <cell r="M56">
            <v>3.0894254107174999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1.2575303876575115E-3</v>
          </cell>
          <cell r="F57">
            <v>3.1567264436628082E-3</v>
          </cell>
          <cell r="G57">
            <v>4.073185579017106E-3</v>
          </cell>
          <cell r="H57">
            <v>3.1564944748083338E-3</v>
          </cell>
          <cell r="I57">
            <v>1.5825188781791295E-2</v>
          </cell>
          <cell r="J57">
            <v>1.1993141761115093E-2</v>
          </cell>
          <cell r="K57">
            <v>9.8887208583833472E-2</v>
          </cell>
          <cell r="L57">
            <v>0.15834096470410683</v>
          </cell>
          <cell r="M57">
            <v>0.1308107375128873</v>
          </cell>
        </row>
        <row r="58">
          <cell r="B58">
            <v>0</v>
          </cell>
          <cell r="C58">
            <v>6.9645989308623708</v>
          </cell>
          <cell r="D58">
            <v>6.9630531217866816</v>
          </cell>
          <cell r="E58">
            <v>6.9633777688868888</v>
          </cell>
          <cell r="F58">
            <v>6.9632108593435866</v>
          </cell>
          <cell r="G58">
            <v>6.9632489375202695</v>
          </cell>
          <cell r="H58">
            <v>6.9633642727972394</v>
          </cell>
          <cell r="I58">
            <v>6.9631473360817049</v>
          </cell>
          <cell r="J58">
            <v>6.9618179641346538</v>
          </cell>
          <cell r="K58">
            <v>6.9620620807438218</v>
          </cell>
          <cell r="L58">
            <v>6.9618503445534623</v>
          </cell>
          <cell r="M58">
            <v>6.9628792261168764</v>
          </cell>
        </row>
        <row r="59">
          <cell r="B59">
            <v>73.238420387677351</v>
          </cell>
          <cell r="C59">
            <v>78.574176819594356</v>
          </cell>
          <cell r="D59">
            <v>77.943213506277388</v>
          </cell>
          <cell r="E59">
            <v>76.695622552243918</v>
          </cell>
          <cell r="F59">
            <v>74.065724701992252</v>
          </cell>
          <cell r="G59">
            <v>71.379250385597516</v>
          </cell>
          <cell r="H59">
            <v>68.157025456374782</v>
          </cell>
          <cell r="I59">
            <v>64.996242579406243</v>
          </cell>
          <cell r="J59">
            <v>63.61168957478673</v>
          </cell>
          <cell r="K59">
            <v>62.320232457371922</v>
          </cell>
          <cell r="L59">
            <v>61.102520094435157</v>
          </cell>
          <cell r="M59">
            <v>58.759367372776666</v>
          </cell>
        </row>
      </sheetData>
      <sheetData sheetId="72">
        <row r="3">
          <cell r="B3">
            <v>44.576905509555139</v>
          </cell>
          <cell r="C3">
            <v>44.861180258584312</v>
          </cell>
          <cell r="D3">
            <v>44.662714330902247</v>
          </cell>
          <cell r="E3">
            <v>45.06550407076503</v>
          </cell>
          <cell r="F3">
            <v>45.567975420212257</v>
          </cell>
          <cell r="G3">
            <v>46.187070162252539</v>
          </cell>
          <cell r="H3">
            <v>47.279228669085029</v>
          </cell>
          <cell r="I3">
            <v>48.814108893205393</v>
          </cell>
          <cell r="J3">
            <v>51.401574565391769</v>
          </cell>
          <cell r="K3">
            <v>54.870586906927414</v>
          </cell>
          <cell r="L3">
            <v>58.002973208567276</v>
          </cell>
          <cell r="M3">
            <v>65.381294097187862</v>
          </cell>
        </row>
        <row r="10">
          <cell r="B10">
            <v>2.9410431671185275</v>
          </cell>
          <cell r="C10">
            <v>6.9595522814408417</v>
          </cell>
          <cell r="D10">
            <v>6.9588955913611494</v>
          </cell>
          <cell r="E10">
            <v>6.9581027545232184</v>
          </cell>
          <cell r="F10">
            <v>6.9589813322391896</v>
          </cell>
          <cell r="G10">
            <v>6.9591382967654525</v>
          </cell>
          <cell r="H10">
            <v>6.9585113136191135</v>
          </cell>
          <cell r="I10">
            <v>6.9580354493245169</v>
          </cell>
          <cell r="J10">
            <v>6.958408005030134</v>
          </cell>
          <cell r="K10">
            <v>6.9581848735547984</v>
          </cell>
          <cell r="L10">
            <v>6.9581638390100213</v>
          </cell>
          <cell r="M10">
            <v>6.96061338868072</v>
          </cell>
        </row>
        <row r="15">
          <cell r="B15">
            <v>69.470073096310728</v>
          </cell>
          <cell r="C15">
            <v>70.028423279677241</v>
          </cell>
          <cell r="D15">
            <v>71.612597118666756</v>
          </cell>
          <cell r="E15">
            <v>67.653653119591127</v>
          </cell>
          <cell r="F15">
            <v>67.716802201405386</v>
          </cell>
          <cell r="G15">
            <v>66.699835454717444</v>
          </cell>
          <cell r="H15">
            <v>65.606556566919849</v>
          </cell>
          <cell r="I15">
            <v>64.524633547295579</v>
          </cell>
          <cell r="J15">
            <v>64.131701769641126</v>
          </cell>
          <cell r="K15">
            <v>67.598461091233531</v>
          </cell>
          <cell r="L15">
            <v>70.165613461969642</v>
          </cell>
          <cell r="M15">
            <v>77.711216032683964</v>
          </cell>
        </row>
        <row r="16">
          <cell r="B16">
            <v>60.231843011809588</v>
          </cell>
          <cell r="C16">
            <v>51.31999479651892</v>
          </cell>
          <cell r="D16">
            <v>44.733393886737566</v>
          </cell>
          <cell r="E16">
            <v>45.799300010991438</v>
          </cell>
          <cell r="F16">
            <v>36.770824546682618</v>
          </cell>
          <cell r="G16">
            <v>33.591382528163805</v>
          </cell>
          <cell r="H16">
            <v>32.464939256115898</v>
          </cell>
          <cell r="I16">
            <v>27.837441840404146</v>
          </cell>
          <cell r="J16">
            <v>25.838210835803075</v>
          </cell>
          <cell r="K16">
            <v>21.997333005349965</v>
          </cell>
          <cell r="L16">
            <v>16.376893941737123</v>
          </cell>
          <cell r="M16">
            <v>6.2021483087763984</v>
          </cell>
        </row>
        <row r="17">
          <cell r="B17">
            <v>0</v>
          </cell>
          <cell r="C17">
            <v>0</v>
          </cell>
          <cell r="D17">
            <v>1.9341053759877646E-4</v>
          </cell>
          <cell r="E17">
            <v>4.5585733554949617E-4</v>
          </cell>
          <cell r="F17">
            <v>9.5287285742026305E-4</v>
          </cell>
          <cell r="G17">
            <v>4.7924585256232184E-4</v>
          </cell>
          <cell r="H17">
            <v>4.465611375256778E-4</v>
          </cell>
          <cell r="I17">
            <v>9.38173762740148E-4</v>
          </cell>
          <cell r="J17">
            <v>4.8767260497600335E-4</v>
          </cell>
          <cell r="K17">
            <v>1.0052594815778203E-3</v>
          </cell>
          <cell r="L17">
            <v>7.5397065146422389E-4</v>
          </cell>
          <cell r="M17">
            <v>1.7704557147322508E-3</v>
          </cell>
        </row>
        <row r="18">
          <cell r="B18">
            <v>46.694739588075038</v>
          </cell>
          <cell r="C18">
            <v>48.198909048091203</v>
          </cell>
          <cell r="D18">
            <v>51.16322426449927</v>
          </cell>
          <cell r="E18">
            <v>52.659025374120134</v>
          </cell>
          <cell r="F18">
            <v>54.905747908614202</v>
          </cell>
          <cell r="G18">
            <v>53.859918004383225</v>
          </cell>
          <cell r="H18">
            <v>52.901966368912426</v>
          </cell>
          <cell r="I18">
            <v>53.005386945007494</v>
          </cell>
          <cell r="J18">
            <v>50.643945439614406</v>
          </cell>
          <cell r="K18">
            <v>47.71343783906002</v>
          </cell>
          <cell r="L18">
            <v>48.931780457195138</v>
          </cell>
          <cell r="M18">
            <v>41.443053081734121</v>
          </cell>
        </row>
        <row r="19">
          <cell r="B19">
            <v>0.30722804398021852</v>
          </cell>
          <cell r="C19">
            <v>2.7681101798167182E-3</v>
          </cell>
          <cell r="D19">
            <v>2.751461648705896E-3</v>
          </cell>
          <cell r="E19">
            <v>2.667096111022259E-3</v>
          </cell>
          <cell r="F19">
            <v>2.6666292139585035E-3</v>
          </cell>
          <cell r="G19">
            <v>2.6552575186261514E-3</v>
          </cell>
          <cell r="H19">
            <v>2.6654042568942525E-3</v>
          </cell>
          <cell r="I19">
            <v>2.6666476398732445E-3</v>
          </cell>
          <cell r="J19">
            <v>2.6617744868257139E-3</v>
          </cell>
          <cell r="K19">
            <v>2.6699207932296687E-3</v>
          </cell>
          <cell r="L19">
            <v>2.6814758121207253E-3</v>
          </cell>
          <cell r="M19">
            <v>2.9858316379814034E-3</v>
          </cell>
        </row>
        <row r="20">
          <cell r="B20">
            <v>0.10000096791989327</v>
          </cell>
          <cell r="C20">
            <v>0.1000007150198438</v>
          </cell>
          <cell r="D20">
            <v>4.7332024972431327E-3</v>
          </cell>
          <cell r="E20">
            <v>3.9811910006898547E-3</v>
          </cell>
          <cell r="F20">
            <v>1.6227366580169851E-3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5.7267620119860068</v>
          </cell>
          <cell r="C21">
            <v>9.6739659724690092</v>
          </cell>
          <cell r="D21">
            <v>10.29776333399756</v>
          </cell>
          <cell r="E21">
            <v>10.25756332373038</v>
          </cell>
          <cell r="F21">
            <v>10.314575585980126</v>
          </cell>
          <cell r="G21">
            <v>11.345308427344067</v>
          </cell>
          <cell r="H21">
            <v>10.656030190134899</v>
          </cell>
          <cell r="I21">
            <v>11.379080819761688</v>
          </cell>
          <cell r="J21">
            <v>11.34382084158954</v>
          </cell>
          <cell r="K21">
            <v>11.081096406559212</v>
          </cell>
          <cell r="L21">
            <v>11.219208747838024</v>
          </cell>
          <cell r="M21">
            <v>10.248031211438176</v>
          </cell>
        </row>
        <row r="22">
          <cell r="B22">
            <v>16.991226611722134</v>
          </cell>
          <cell r="C22">
            <v>17.713802554041045</v>
          </cell>
          <cell r="D22">
            <v>14.944998921402505</v>
          </cell>
          <cell r="E22">
            <v>13.444688855430554</v>
          </cell>
          <cell r="F22">
            <v>12.897200933723562</v>
          </cell>
          <cell r="G22">
            <v>11.912133380807106</v>
          </cell>
          <cell r="H22">
            <v>10.941572179149277</v>
          </cell>
          <cell r="I22">
            <v>9.9573761671290875</v>
          </cell>
          <cell r="J22">
            <v>9.6952752369717281</v>
          </cell>
          <cell r="K22">
            <v>8.9110085186053798</v>
          </cell>
          <cell r="L22">
            <v>8.6188871126855666</v>
          </cell>
          <cell r="M22">
            <v>7.0197329449302703</v>
          </cell>
        </row>
        <row r="23">
          <cell r="B23">
            <v>2.5068352049870279</v>
          </cell>
          <cell r="C23">
            <v>2.928065134338754</v>
          </cell>
          <cell r="D23">
            <v>2.8842629185724045</v>
          </cell>
          <cell r="E23">
            <v>2.4540704656491386</v>
          </cell>
          <cell r="F23">
            <v>2.0315866550279673</v>
          </cell>
          <cell r="G23">
            <v>1.9777949481602293</v>
          </cell>
          <cell r="H23">
            <v>1.9773145257902449</v>
          </cell>
          <cell r="I23">
            <v>1.8622399238162304</v>
          </cell>
          <cell r="J23">
            <v>1.850447050858619</v>
          </cell>
          <cell r="K23">
            <v>1.7626412005186911</v>
          </cell>
          <cell r="L23">
            <v>1.7588352251960764</v>
          </cell>
          <cell r="M23">
            <v>1.4887846948726233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2.4260433395583425E-3</v>
          </cell>
          <cell r="F24">
            <v>6.1235500669744002E-3</v>
          </cell>
          <cell r="G24">
            <v>6.9761590007389861E-3</v>
          </cell>
          <cell r="H24">
            <v>7.9594510163536695E-3</v>
          </cell>
          <cell r="I24">
            <v>2.3277158273852391E-2</v>
          </cell>
          <cell r="J24">
            <v>2.0930021293593355E-2</v>
          </cell>
          <cell r="K24">
            <v>0.10513413345324275</v>
          </cell>
          <cell r="L24">
            <v>0.13051930348464125</v>
          </cell>
          <cell r="M24">
            <v>0.13012344489099459</v>
          </cell>
        </row>
        <row r="25">
          <cell r="B25">
            <v>15.195009597392819</v>
          </cell>
          <cell r="C25">
            <v>18.072808858906999</v>
          </cell>
          <cell r="D25">
            <v>20.407847538800997</v>
          </cell>
          <cell r="E25">
            <v>22.986920433003391</v>
          </cell>
          <cell r="F25">
            <v>29.269896787966132</v>
          </cell>
          <cell r="G25">
            <v>31.403622830827182</v>
          </cell>
          <cell r="H25">
            <v>32.765066116414175</v>
          </cell>
          <cell r="I25">
            <v>35.343070104208749</v>
          </cell>
          <cell r="J25">
            <v>37.157055203484276</v>
          </cell>
          <cell r="K25">
            <v>37.500152452466281</v>
          </cell>
          <cell r="L25">
            <v>39.218683896808933</v>
          </cell>
          <cell r="M25">
            <v>40.125055055604236</v>
          </cell>
        </row>
        <row r="26">
          <cell r="B26">
            <v>217.22371813418346</v>
          </cell>
          <cell r="C26">
            <v>218.03873846924284</v>
          </cell>
          <cell r="D26">
            <v>216.05176605736062</v>
          </cell>
          <cell r="E26">
            <v>215.26475177030301</v>
          </cell>
          <cell r="F26">
            <v>213.91800040819638</v>
          </cell>
          <cell r="G26">
            <v>210.80010623677498</v>
          </cell>
          <cell r="H26">
            <v>207.32451661984757</v>
          </cell>
          <cell r="I26">
            <v>203.93611132729944</v>
          </cell>
          <cell r="J26">
            <v>200.68453584634815</v>
          </cell>
          <cell r="K26">
            <v>196.67293982752113</v>
          </cell>
          <cell r="L26">
            <v>196.42385759337873</v>
          </cell>
          <cell r="M26">
            <v>184.37290106228352</v>
          </cell>
        </row>
        <row r="102">
          <cell r="B102">
            <v>8.9080303179630143</v>
          </cell>
          <cell r="C102">
            <v>7.6987257033362289</v>
          </cell>
          <cell r="D102">
            <v>8.6834979338618048</v>
          </cell>
          <cell r="E102">
            <v>6.0065452647785857</v>
          </cell>
          <cell r="F102">
            <v>5.3721296425686109</v>
          </cell>
          <cell r="G102">
            <v>4.7014991345329991</v>
          </cell>
          <cell r="H102">
            <v>3.5000313577703626</v>
          </cell>
          <cell r="I102">
            <v>2.4971456041405493</v>
          </cell>
          <cell r="J102">
            <v>0.66607949087860452</v>
          </cell>
          <cell r="K102">
            <v>0.64837064624621066</v>
          </cell>
          <cell r="L102">
            <v>0.56523915898408728</v>
          </cell>
          <cell r="M102">
            <v>0.46504552940203819</v>
          </cell>
        </row>
        <row r="104">
          <cell r="B104">
            <v>19.060366940874399</v>
          </cell>
          <cell r="C104">
            <v>22.701781446353749</v>
          </cell>
          <cell r="D104">
            <v>24.569259540756995</v>
          </cell>
          <cell r="E104">
            <v>26.815696072084883</v>
          </cell>
          <cell r="F104">
            <v>31.316761318912135</v>
          </cell>
          <cell r="G104">
            <v>31.319088682412552</v>
          </cell>
          <cell r="H104">
            <v>31.319343699209661</v>
          </cell>
          <cell r="I104">
            <v>31.531000401130346</v>
          </cell>
          <cell r="J104">
            <v>31.531065119598392</v>
          </cell>
          <cell r="K104">
            <v>31.531322704841049</v>
          </cell>
          <cell r="L104">
            <v>31.534363089327325</v>
          </cell>
          <cell r="M104">
            <v>31.535058021557081</v>
          </cell>
        </row>
        <row r="105">
          <cell r="B105">
            <v>45.124404277950553</v>
          </cell>
          <cell r="C105">
            <v>38.568295724401437</v>
          </cell>
          <cell r="D105">
            <v>38.578063584767406</v>
          </cell>
          <cell r="E105">
            <v>38.64918479946413</v>
          </cell>
          <cell r="F105">
            <v>32.268341497759501</v>
          </cell>
          <cell r="G105">
            <v>30.078976257271382</v>
          </cell>
          <cell r="H105">
            <v>29.06963731263307</v>
          </cell>
          <cell r="I105">
            <v>24.925439033058019</v>
          </cell>
          <cell r="J105">
            <v>23.129404959966244</v>
          </cell>
          <cell r="K105">
            <v>19.682466081607757</v>
          </cell>
          <cell r="L105">
            <v>14.651877578440434</v>
          </cell>
          <cell r="M105">
            <v>5.5077822785660393</v>
          </cell>
        </row>
        <row r="106">
          <cell r="B106">
            <v>36.569948615744153</v>
          </cell>
          <cell r="C106">
            <v>39.269576461190113</v>
          </cell>
          <cell r="D106">
            <v>37.261711744102257</v>
          </cell>
          <cell r="E106">
            <v>38.726487843662028</v>
          </cell>
          <cell r="F106">
            <v>38.863172747608623</v>
          </cell>
          <cell r="G106">
            <v>36.921565908832335</v>
          </cell>
          <cell r="H106">
            <v>35.818169881814221</v>
          </cell>
          <cell r="I106">
            <v>34.728251222342692</v>
          </cell>
          <cell r="J106">
            <v>32.752582155574913</v>
          </cell>
          <cell r="K106">
            <v>30.520497776253919</v>
          </cell>
          <cell r="L106">
            <v>29.895790113138219</v>
          </cell>
          <cell r="M106">
            <v>24.35366289909782</v>
          </cell>
        </row>
        <row r="107">
          <cell r="B107">
            <v>0</v>
          </cell>
          <cell r="C107">
            <v>0</v>
          </cell>
          <cell r="D107">
            <v>2.9635366915994978E-2</v>
          </cell>
          <cell r="E107">
            <v>3.0474579783099597E-2</v>
          </cell>
          <cell r="F107">
            <v>2.5256631968867702</v>
          </cell>
          <cell r="G107">
            <v>4.7496248185471472</v>
          </cell>
          <cell r="H107">
            <v>5.7874292993098901</v>
          </cell>
          <cell r="I107">
            <v>8.5109546840422023</v>
          </cell>
          <cell r="J107">
            <v>9.0951286775536886</v>
          </cell>
          <cell r="K107">
            <v>9.4681325185807754</v>
          </cell>
          <cell r="L107">
            <v>13.126081607492521</v>
          </cell>
          <cell r="M107">
            <v>13.147633056463764</v>
          </cell>
        </row>
        <row r="108">
          <cell r="B108">
            <v>7.200069690232308E-2</v>
          </cell>
          <cell r="C108">
            <v>7.2000514814287556E-2</v>
          </cell>
          <cell r="D108">
            <v>3.4079057980150609E-3</v>
          </cell>
          <cell r="E108">
            <v>2.8664575204966954E-3</v>
          </cell>
          <cell r="F108">
            <v>1.1683703937722288E-3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7.4815667228735616E-2</v>
          </cell>
          <cell r="C109">
            <v>7.589042486875211E-3</v>
          </cell>
          <cell r="D109">
            <v>0.20900386854409359</v>
          </cell>
          <cell r="E109">
            <v>1.2905369044021442</v>
          </cell>
          <cell r="F109">
            <v>1.3419649365784583</v>
          </cell>
          <cell r="G109">
            <v>1.3757524855593819</v>
          </cell>
          <cell r="H109">
            <v>1.386130343554965</v>
          </cell>
          <cell r="I109">
            <v>1.4093863839484615</v>
          </cell>
          <cell r="J109">
            <v>1.4093538088854323</v>
          </cell>
          <cell r="K109">
            <v>1.4140496107586438</v>
          </cell>
          <cell r="L109">
            <v>1.4288169943263287</v>
          </cell>
          <cell r="M109">
            <v>1.4334648108297108</v>
          </cell>
        </row>
        <row r="110">
          <cell r="B110">
            <v>3.9012833263601903</v>
          </cell>
          <cell r="C110">
            <v>7.6930224183754641</v>
          </cell>
          <cell r="D110">
            <v>8.1282488632364824</v>
          </cell>
          <cell r="E110">
            <v>7.023812600711798</v>
          </cell>
          <cell r="F110">
            <v>7.0282654934855167</v>
          </cell>
          <cell r="G110">
            <v>7.8414321755582002</v>
          </cell>
          <cell r="H110">
            <v>7.2710705633197232</v>
          </cell>
          <cell r="I110">
            <v>7.8352515781297907</v>
          </cell>
          <cell r="J110">
            <v>7.8066153772283489</v>
          </cell>
          <cell r="K110">
            <v>7.5884800674947943</v>
          </cell>
          <cell r="L110">
            <v>7.6859136981585099</v>
          </cell>
          <cell r="M110">
            <v>6.8922691689435132</v>
          </cell>
        </row>
        <row r="111">
          <cell r="B111">
            <v>9.1310812350710027</v>
          </cell>
          <cell r="C111">
            <v>9.1348792834932819</v>
          </cell>
          <cell r="D111">
            <v>7.629491892726513</v>
          </cell>
          <cell r="E111">
            <v>6.5038828345428623</v>
          </cell>
          <cell r="F111">
            <v>6.0396020794983736</v>
          </cell>
          <cell r="G111">
            <v>5.3008162061721524</v>
          </cell>
          <cell r="H111">
            <v>4.5859589046937499</v>
          </cell>
          <cell r="I111">
            <v>3.871179968578502</v>
          </cell>
          <cell r="J111">
            <v>3.6590836636102111</v>
          </cell>
          <cell r="K111">
            <v>3.0952593003256057</v>
          </cell>
          <cell r="L111">
            <v>2.8967030058371939</v>
          </cell>
          <cell r="M111">
            <v>1.8078769693447874</v>
          </cell>
        </row>
        <row r="112">
          <cell r="B112">
            <v>2.6968933367136696</v>
          </cell>
          <cell r="C112">
            <v>3.1682226815754437</v>
          </cell>
          <cell r="D112">
            <v>3.1696285761411445</v>
          </cell>
          <cell r="E112">
            <v>3.3012289465171798</v>
          </cell>
          <cell r="F112">
            <v>3.4160984192692698</v>
          </cell>
          <cell r="G112">
            <v>3.5020461499922906</v>
          </cell>
          <cell r="H112">
            <v>3.5703869060513278</v>
          </cell>
          <cell r="I112">
            <v>3.6270149361887007</v>
          </cell>
          <cell r="J112">
            <v>3.6693203609212981</v>
          </cell>
          <cell r="K112">
            <v>3.7069780795021425</v>
          </cell>
          <cell r="L112">
            <v>3.7070063665835855</v>
          </cell>
          <cell r="M112">
            <v>3.7073280920116956</v>
          </cell>
        </row>
        <row r="113">
          <cell r="B113">
            <v>0.78534718032717687</v>
          </cell>
          <cell r="C113">
            <v>0.94131313012982665</v>
          </cell>
          <cell r="D113">
            <v>0.94497719541825664</v>
          </cell>
          <cell r="E113">
            <v>0.94599731537151222</v>
          </cell>
          <cell r="F113">
            <v>0.89389939226769755</v>
          </cell>
          <cell r="G113">
            <v>0.87023185936514735</v>
          </cell>
          <cell r="H113">
            <v>0.87002333452244707</v>
          </cell>
          <cell r="I113">
            <v>0.81938936973079435</v>
          </cell>
          <cell r="J113">
            <v>0.81419726634141398</v>
          </cell>
          <cell r="K113">
            <v>0.77555385642367303</v>
          </cell>
          <cell r="L113">
            <v>0.77389287230873083</v>
          </cell>
          <cell r="M113">
            <v>0.65495693796241217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129.26521476225375</v>
          </cell>
          <cell r="C116">
            <v>136.21495868759754</v>
          </cell>
          <cell r="D116">
            <v>136.16582206363012</v>
          </cell>
          <cell r="E116">
            <v>136.25481637336193</v>
          </cell>
          <cell r="F116">
            <v>136.02604842746791</v>
          </cell>
          <cell r="G116">
            <v>133.62017197500904</v>
          </cell>
          <cell r="H116">
            <v>130.13669291649853</v>
          </cell>
          <cell r="I116">
            <v>126.71304863061458</v>
          </cell>
          <cell r="J116">
            <v>121.49123888558867</v>
          </cell>
          <cell r="K116">
            <v>115.38929551558935</v>
          </cell>
          <cell r="L116">
            <v>113.22384832360697</v>
          </cell>
          <cell r="M116">
            <v>96.465691152859563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26.978388250322713</v>
          </cell>
          <cell r="C224">
            <v>25.930285300751304</v>
          </cell>
          <cell r="D224">
            <v>25.95749561149529</v>
          </cell>
          <cell r="E224">
            <v>25.608857475338802</v>
          </cell>
          <cell r="F224">
            <v>25.717069457226202</v>
          </cell>
          <cell r="G224">
            <v>25.596205566836758</v>
          </cell>
          <cell r="H224">
            <v>25.392142311279766</v>
          </cell>
          <cell r="I224">
            <v>25.155682255556233</v>
          </cell>
          <cell r="J224">
            <v>25.469198951317669</v>
          </cell>
          <cell r="K224">
            <v>25.004571108440764</v>
          </cell>
          <cell r="L224">
            <v>24.545576605058088</v>
          </cell>
          <cell r="M224">
            <v>24.117153867978285</v>
          </cell>
        </row>
        <row r="231">
          <cell r="B231">
            <v>15.552739133105977</v>
          </cell>
          <cell r="C231">
            <v>14.667436772533154</v>
          </cell>
          <cell r="D231">
            <v>15.599217327765484</v>
          </cell>
          <cell r="E231">
            <v>11.149440354550627</v>
          </cell>
          <cell r="F231">
            <v>9.4777459714114478</v>
          </cell>
          <cell r="G231">
            <v>8.2945823447236595</v>
          </cell>
          <cell r="H231">
            <v>6.4967617249924254</v>
          </cell>
          <cell r="I231">
            <v>4.4055831322638435</v>
          </cell>
          <cell r="J231">
            <v>1.1751269786619456</v>
          </cell>
          <cell r="K231">
            <v>1.1438936675939402</v>
          </cell>
          <cell r="L231">
            <v>0.99721686152899425</v>
          </cell>
          <cell r="M231">
            <v>0.82047458901225268</v>
          </cell>
        </row>
        <row r="233">
          <cell r="B233">
            <v>22.300279348603311</v>
          </cell>
          <cell r="C233">
            <v>26.337252474392049</v>
          </cell>
          <cell r="D233">
            <v>29.500919735980077</v>
          </cell>
          <cell r="E233">
            <v>32.805125019559284</v>
          </cell>
          <cell r="F233">
            <v>39.09370698335637</v>
          </cell>
          <cell r="G233">
            <v>39.335606856601224</v>
          </cell>
          <cell r="H233">
            <v>39.668961637047133</v>
          </cell>
          <cell r="I233">
            <v>39.860513063900626</v>
          </cell>
          <cell r="J233">
            <v>41.899801013817438</v>
          </cell>
          <cell r="K233">
            <v>42.002441628055969</v>
          </cell>
          <cell r="L233">
            <v>40.754323334683697</v>
          </cell>
          <cell r="M233">
            <v>41.896696393371371</v>
          </cell>
        </row>
        <row r="234">
          <cell r="B234">
            <v>52.108864889215283</v>
          </cell>
          <cell r="C234">
            <v>44.475765804213083</v>
          </cell>
          <cell r="D234">
            <v>39.786858526415379</v>
          </cell>
          <cell r="E234">
            <v>40.613872994577683</v>
          </cell>
          <cell r="F234">
            <v>32.829862371149083</v>
          </cell>
          <cell r="G234">
            <v>30.090553705234473</v>
          </cell>
          <cell r="H234">
            <v>29.081386934077969</v>
          </cell>
          <cell r="I234">
            <v>24.936490840016205</v>
          </cell>
          <cell r="J234">
            <v>23.144379121613444</v>
          </cell>
          <cell r="K234">
            <v>19.703017820129407</v>
          </cell>
          <cell r="L234">
            <v>14.668540222311256</v>
          </cell>
          <cell r="M234">
            <v>5.5498448800416433</v>
          </cell>
        </row>
        <row r="235">
          <cell r="B235">
            <v>42.950412274724442</v>
          </cell>
          <cell r="C235">
            <v>44.44599824722399</v>
          </cell>
          <cell r="D235">
            <v>46.324565539556417</v>
          </cell>
          <cell r="E235">
            <v>47.874678527943516</v>
          </cell>
          <cell r="F235">
            <v>48.646094426941566</v>
          </cell>
          <cell r="G235">
            <v>46.510984097343034</v>
          </cell>
          <cell r="H235">
            <v>45.121049648443261</v>
          </cell>
          <cell r="I235">
            <v>43.747964800156801</v>
          </cell>
          <cell r="J235">
            <v>41.259224318606073</v>
          </cell>
          <cell r="K235">
            <v>38.447426157847346</v>
          </cell>
          <cell r="L235">
            <v>37.660451957435995</v>
          </cell>
          <cell r="M235">
            <v>30.678921866669139</v>
          </cell>
        </row>
        <row r="236">
          <cell r="B236">
            <v>0</v>
          </cell>
          <cell r="C236">
            <v>0</v>
          </cell>
          <cell r="D236">
            <v>3.5581977213394289E-2</v>
          </cell>
          <cell r="E236">
            <v>3.7273719139615406E-2</v>
          </cell>
          <cell r="F236">
            <v>3.03372668443608</v>
          </cell>
          <cell r="G236">
            <v>6.0621687765110162</v>
          </cell>
          <cell r="H236">
            <v>7.569738017952452</v>
          </cell>
          <cell r="I236">
            <v>11.437779395473756</v>
          </cell>
          <cell r="J236">
            <v>12.223287731059884</v>
          </cell>
          <cell r="K236">
            <v>12.724534875954822</v>
          </cell>
          <cell r="L236">
            <v>17.395111331296881</v>
          </cell>
          <cell r="M236">
            <v>17.669462933306363</v>
          </cell>
        </row>
        <row r="238">
          <cell r="B238">
            <v>9.9598404380546998E-2</v>
          </cell>
          <cell r="C238">
            <v>9.0312210230138173E-3</v>
          </cell>
          <cell r="D238">
            <v>0.24545696263928329</v>
          </cell>
          <cell r="E238">
            <v>1.5156340496229141</v>
          </cell>
          <cell r="F238">
            <v>1.5760313180498167</v>
          </cell>
          <cell r="G238">
            <v>1.6157120035515815</v>
          </cell>
          <cell r="H238">
            <v>1.6278997484327864</v>
          </cell>
          <cell r="I238">
            <v>1.6552099960387314</v>
          </cell>
          <cell r="J238">
            <v>1.6551751185255625</v>
          </cell>
          <cell r="K238">
            <v>1.6606894194120476</v>
          </cell>
          <cell r="L238">
            <v>1.6780332338393398</v>
          </cell>
          <cell r="M238">
            <v>1.6834901937230569</v>
          </cell>
        </row>
        <row r="239">
          <cell r="B239">
            <v>5.19358589897955</v>
          </cell>
          <cell r="C239">
            <v>9.1549607101957893</v>
          </cell>
          <cell r="D239">
            <v>9.5459251134642038</v>
          </cell>
          <cell r="E239">
            <v>8.2489152379109498</v>
          </cell>
          <cell r="F239">
            <v>8.2541400504426807</v>
          </cell>
          <cell r="G239">
            <v>9.2091391613467088</v>
          </cell>
          <cell r="H239">
            <v>8.5392935779100867</v>
          </cell>
          <cell r="I239">
            <v>9.2018674802756735</v>
          </cell>
          <cell r="J239">
            <v>9.1682553031208354</v>
          </cell>
          <cell r="K239">
            <v>8.9120696060633531</v>
          </cell>
          <cell r="L239">
            <v>9.0265014128082228</v>
          </cell>
          <cell r="M239">
            <v>8.0944209238733524</v>
          </cell>
        </row>
        <row r="240">
          <cell r="B240">
            <v>9.6515565161871173</v>
          </cell>
          <cell r="C240">
            <v>9.732120810780641</v>
          </cell>
          <cell r="D240">
            <v>7.9397516494614422</v>
          </cell>
          <cell r="E240">
            <v>6.7682681107246943</v>
          </cell>
          <cell r="F240">
            <v>6.2851086943315089</v>
          </cell>
          <cell r="G240">
            <v>5.5162918772265446</v>
          </cell>
          <cell r="H240">
            <v>4.7723903727222678</v>
          </cell>
          <cell r="I240">
            <v>4.0285741833195123</v>
          </cell>
          <cell r="J240">
            <v>3.8078469038435281</v>
          </cell>
          <cell r="K240">
            <v>3.2212711584700395</v>
          </cell>
          <cell r="L240">
            <v>3.014531779793566</v>
          </cell>
          <cell r="M240">
            <v>1.88200477102292</v>
          </cell>
        </row>
        <row r="241">
          <cell r="B241">
            <v>2.8666874783723433</v>
          </cell>
          <cell r="C241">
            <v>3.3630600173932521</v>
          </cell>
          <cell r="D241">
            <v>3.2984744268981525</v>
          </cell>
          <cell r="E241">
            <v>3.4354261569785987</v>
          </cell>
          <cell r="F241">
            <v>3.5549650269146396</v>
          </cell>
          <cell r="G241">
            <v>3.6444054743818759</v>
          </cell>
          <cell r="H241">
            <v>3.7155277267905649</v>
          </cell>
          <cell r="I241">
            <v>3.7744726215849047</v>
          </cell>
          <cell r="J241">
            <v>3.8184862917688833</v>
          </cell>
          <cell r="K241">
            <v>3.8576962164297166</v>
          </cell>
          <cell r="L241">
            <v>3.8577157307609919</v>
          </cell>
          <cell r="M241">
            <v>3.8581303862644214</v>
          </cell>
        </row>
        <row r="242">
          <cell r="B242">
            <v>2.5068352049870279</v>
          </cell>
          <cell r="C242">
            <v>2.928065134338754</v>
          </cell>
          <cell r="D242">
            <v>2.8842629185724045</v>
          </cell>
          <cell r="E242">
            <v>2.4540704656491386</v>
          </cell>
          <cell r="F242">
            <v>2.0315866550279673</v>
          </cell>
          <cell r="G242">
            <v>1.9777949481602293</v>
          </cell>
          <cell r="H242">
            <v>1.9773145257902449</v>
          </cell>
          <cell r="I242">
            <v>1.8622399238162304</v>
          </cell>
          <cell r="J242">
            <v>1.850447050858619</v>
          </cell>
          <cell r="K242">
            <v>1.7626412005186911</v>
          </cell>
          <cell r="L242">
            <v>1.7588352251960764</v>
          </cell>
          <cell r="M242">
            <v>1.4887846948726233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2.9410431671185275</v>
          </cell>
          <cell r="C244">
            <v>6.9595522814408417</v>
          </cell>
          <cell r="D244">
            <v>6.9588955913611494</v>
          </cell>
          <cell r="E244">
            <v>6.9581027545232184</v>
          </cell>
          <cell r="F244">
            <v>6.9589813322391896</v>
          </cell>
          <cell r="G244">
            <v>6.9591382967654525</v>
          </cell>
          <cell r="H244">
            <v>6.9585113136191135</v>
          </cell>
          <cell r="I244">
            <v>6.9580354493245169</v>
          </cell>
          <cell r="J244">
            <v>6.958408005030134</v>
          </cell>
          <cell r="K244">
            <v>6.9581848735547984</v>
          </cell>
          <cell r="L244">
            <v>6.9581638390100213</v>
          </cell>
          <cell r="M244">
            <v>6.96061338868072</v>
          </cell>
        </row>
        <row r="245">
          <cell r="B245">
            <v>156.24360301257647</v>
          </cell>
          <cell r="C245">
            <v>162.14524398834882</v>
          </cell>
          <cell r="D245">
            <v>162.12331767512538</v>
          </cell>
          <cell r="E245">
            <v>161.86367384870078</v>
          </cell>
          <cell r="F245">
            <v>161.74311788469413</v>
          </cell>
          <cell r="G245">
            <v>159.21637754184579</v>
          </cell>
          <cell r="H245">
            <v>155.52883522777827</v>
          </cell>
          <cell r="I245">
            <v>151.86873088617077</v>
          </cell>
          <cell r="J245">
            <v>146.96043783690635</v>
          </cell>
          <cell r="K245">
            <v>140.39386662403012</v>
          </cell>
          <cell r="L245">
            <v>137.76942492866505</v>
          </cell>
          <cell r="M245">
            <v>120.58284502083788</v>
          </cell>
        </row>
      </sheetData>
      <sheetData sheetId="73">
        <row r="21">
          <cell r="B21">
            <v>78.678826258113176</v>
          </cell>
          <cell r="C21">
            <v>74.83921322919285</v>
          </cell>
          <cell r="D21">
            <v>78.767941797177016</v>
          </cell>
          <cell r="E21">
            <v>57.506815785409806</v>
          </cell>
          <cell r="F21">
            <v>44.235373812896064</v>
          </cell>
          <cell r="G21">
            <v>38.055830765921847</v>
          </cell>
          <cell r="H21">
            <v>32.729485253277701</v>
          </cell>
          <cell r="I21">
            <v>28.310664060620148</v>
          </cell>
          <cell r="J21">
            <v>25.750790764724186</v>
          </cell>
          <cell r="K21">
            <v>23.401658253055043</v>
          </cell>
          <cell r="L21">
            <v>21.596195282665526</v>
          </cell>
          <cell r="M21">
            <v>20.672318045860724</v>
          </cell>
        </row>
        <row r="22">
          <cell r="B22">
            <v>116.69256806469166</v>
          </cell>
          <cell r="C22">
            <v>110.48955160266812</v>
          </cell>
          <cell r="D22">
            <v>95.304746209655221</v>
          </cell>
          <cell r="E22">
            <v>70.4963720614398</v>
          </cell>
          <cell r="F22">
            <v>48.822141092561907</v>
          </cell>
          <cell r="G22">
            <v>44.695377119458833</v>
          </cell>
          <cell r="H22">
            <v>41.812669442625705</v>
          </cell>
          <cell r="I22">
            <v>39.808940345827899</v>
          </cell>
          <cell r="J22">
            <v>39.204742714692635</v>
          </cell>
          <cell r="K22">
            <v>32.537530120358113</v>
          </cell>
          <cell r="L22">
            <v>28.759612730399155</v>
          </cell>
          <cell r="M22">
            <v>29.0459833122624</v>
          </cell>
        </row>
        <row r="23">
          <cell r="B23">
            <v>1.0905069458829828</v>
          </cell>
          <cell r="C23">
            <v>1.384526069966046</v>
          </cell>
          <cell r="D23">
            <v>1.8172260728096927</v>
          </cell>
          <cell r="E23">
            <v>1.6300280009500709</v>
          </cell>
          <cell r="F23">
            <v>1.14415500985107</v>
          </cell>
          <cell r="G23">
            <v>0.96257649179947991</v>
          </cell>
          <cell r="H23">
            <v>0.65471274080884001</v>
          </cell>
          <cell r="I23">
            <v>0.37908720551742014</v>
          </cell>
          <cell r="J23">
            <v>0.19239964077695015</v>
          </cell>
          <cell r="K23">
            <v>2.5475573962996378E-4</v>
          </cell>
          <cell r="L23">
            <v>1.407946797800097E-4</v>
          </cell>
          <cell r="M23">
            <v>2.5187193199016633E-4</v>
          </cell>
        </row>
        <row r="24">
          <cell r="B24">
            <v>0.25829051829014843</v>
          </cell>
          <cell r="C24">
            <v>0.11841723992503307</v>
          </cell>
          <cell r="D24">
            <v>0.19792997357697584</v>
          </cell>
          <cell r="E24">
            <v>5.04548035987304E-3</v>
          </cell>
          <cell r="F24">
            <v>4.3710799176410846E-3</v>
          </cell>
          <cell r="G24">
            <v>6.2610965988435154E-3</v>
          </cell>
          <cell r="H24">
            <v>5.9632126194187531E-3</v>
          </cell>
          <cell r="I24">
            <v>5.370862517762507E-3</v>
          </cell>
          <cell r="J24">
            <v>5.3587372544481949E-3</v>
          </cell>
          <cell r="K24">
            <v>5.0927601614219175E-3</v>
          </cell>
          <cell r="L24">
            <v>5.2040773729441873E-3</v>
          </cell>
          <cell r="M24">
            <v>4.7482261381596967E-3</v>
          </cell>
        </row>
        <row r="25">
          <cell r="B25">
            <v>4.5565127452993579</v>
          </cell>
          <cell r="C25">
            <v>4.3340452700942258</v>
          </cell>
          <cell r="D25">
            <v>4.5617251936921575</v>
          </cell>
          <cell r="E25">
            <v>4.056173590008699</v>
          </cell>
          <cell r="F25">
            <v>2.8525091976123078</v>
          </cell>
          <cell r="G25">
            <v>2.2049609527604948</v>
          </cell>
          <cell r="H25">
            <v>1.8963620101390497</v>
          </cell>
          <cell r="I25">
            <v>1.6415104711992794</v>
          </cell>
          <cell r="J25">
            <v>1.4923553926705664</v>
          </cell>
          <cell r="K25">
            <v>1.3575303668797127</v>
          </cell>
          <cell r="L25">
            <v>1.2523477023027827</v>
          </cell>
          <cell r="M25">
            <v>1.2015643122454331</v>
          </cell>
        </row>
        <row r="26">
          <cell r="B26">
            <v>2.9734752197825123</v>
          </cell>
          <cell r="C26">
            <v>2.9709662261807583</v>
          </cell>
          <cell r="D26">
            <v>4.4740253539091572</v>
          </cell>
          <cell r="E26">
            <v>2.3923340960446424</v>
          </cell>
          <cell r="F26">
            <v>1.7830969734886499</v>
          </cell>
          <cell r="G26">
            <v>1.8141916256646498</v>
          </cell>
          <cell r="H26">
            <v>1.7211323244012351</v>
          </cell>
          <cell r="I26">
            <v>1.6617387816075324</v>
          </cell>
          <cell r="J26">
            <v>1.6549203107806634</v>
          </cell>
          <cell r="K26">
            <v>1.6258211088917254</v>
          </cell>
          <cell r="L26">
            <v>1.7693589021636349</v>
          </cell>
          <cell r="M26">
            <v>1.9010744637634025</v>
          </cell>
        </row>
        <row r="27">
          <cell r="B27">
            <v>2.1373085092874441E-2</v>
          </cell>
          <cell r="C27">
            <v>1.659990946415334E-2</v>
          </cell>
          <cell r="D27">
            <v>6.9947056936463161E-3</v>
          </cell>
          <cell r="E27">
            <v>2.4000737442079799E-3</v>
          </cell>
          <cell r="F27">
            <v>2.3319863880038546E-3</v>
          </cell>
          <cell r="G27">
            <v>2.6289269646668936E-4</v>
          </cell>
          <cell r="H27">
            <v>2.7517004032205552E-4</v>
          </cell>
          <cell r="I27">
            <v>5.3603751647664157E-4</v>
          </cell>
          <cell r="J27">
            <v>3.6014954641743472E-4</v>
          </cell>
          <cell r="K27">
            <v>5.893175928660965E-4</v>
          </cell>
          <cell r="L27">
            <v>4.8838749897122801E-4</v>
          </cell>
          <cell r="M27">
            <v>9.2487016518821906E-4</v>
          </cell>
        </row>
        <row r="28">
          <cell r="B28">
            <v>2.5747769661673601E-3</v>
          </cell>
          <cell r="C28">
            <v>3.7628491144146199E-5</v>
          </cell>
          <cell r="D28">
            <v>4.5605890595471999E-3</v>
          </cell>
          <cell r="E28">
            <v>0.92046359993925897</v>
          </cell>
          <cell r="F28">
            <v>1.19140748774421</v>
          </cell>
          <cell r="G28">
            <v>1.15805690250174</v>
          </cell>
          <cell r="H28">
            <v>1.25099155019832</v>
          </cell>
          <cell r="I28">
            <v>1.3116879821956799</v>
          </cell>
          <cell r="J28">
            <v>1.3173189422559499</v>
          </cell>
          <cell r="K28">
            <v>1.34779566309679</v>
          </cell>
          <cell r="L28">
            <v>1.2035536899402399</v>
          </cell>
          <cell r="M28">
            <v>1.0745450288807099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1.0996704151128043</v>
          </cell>
          <cell r="F32">
            <v>0.95462828260772137</v>
          </cell>
          <cell r="G32">
            <v>0.96928907801732989</v>
          </cell>
          <cell r="H32">
            <v>0.4839043859599918</v>
          </cell>
          <cell r="I32">
            <v>1.2248339652267126</v>
          </cell>
          <cell r="J32">
            <v>2.4360237511816298</v>
          </cell>
          <cell r="K32">
            <v>3.1886743511502851</v>
          </cell>
          <cell r="L32">
            <v>2.9437049812346086</v>
          </cell>
          <cell r="M32">
            <v>3.4085306808448488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84.301805898613978</v>
          </cell>
          <cell r="E11">
            <v>85.299828223726308</v>
          </cell>
          <cell r="F11">
            <v>89.96173917258831</v>
          </cell>
          <cell r="G11">
            <v>93.085499217634535</v>
          </cell>
          <cell r="H11">
            <v>95.303277670306926</v>
          </cell>
          <cell r="I11">
            <v>97.192076516377327</v>
          </cell>
          <cell r="J11">
            <v>95.129878881755701</v>
          </cell>
          <cell r="K11">
            <v>95.637034855521307</v>
          </cell>
          <cell r="L11">
            <v>97.190599362330275</v>
          </cell>
          <cell r="M11">
            <v>98.8565565556557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5.4446951537809483</v>
          </cell>
          <cell r="F12">
            <v>5.7422567520952761</v>
          </cell>
          <cell r="G12">
            <v>5.9416470093629705</v>
          </cell>
          <cell r="H12">
            <v>6.0832056105180694</v>
          </cell>
          <cell r="I12">
            <v>6.2037707279168108</v>
          </cell>
          <cell r="J12">
            <v>6.2037671793270404</v>
          </cell>
          <cell r="K12">
            <v>6.2037785302841328</v>
          </cell>
          <cell r="L12">
            <v>6.2037727538925598</v>
          </cell>
          <cell r="M12">
            <v>6.3100186492691694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0.16814915925628199</v>
          </cell>
          <cell r="G13">
            <v>0.33365453058024769</v>
          </cell>
          <cell r="H13">
            <v>0.62243040269300487</v>
          </cell>
          <cell r="I13">
            <v>0.7195480371840286</v>
          </cell>
          <cell r="J13">
            <v>0.79629621127217909</v>
          </cell>
          <cell r="K13">
            <v>0.92288753448916516</v>
          </cell>
          <cell r="L13">
            <v>0.94212800260193275</v>
          </cell>
          <cell r="M13">
            <v>0.95444740636982639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2.5993286093923751</v>
          </cell>
          <cell r="C53">
            <v>2.3871533752515779</v>
          </cell>
          <cell r="D53">
            <v>2.3894803432209439</v>
          </cell>
          <cell r="E53">
            <v>2.398191530192507</v>
          </cell>
          <cell r="F53">
            <v>2.3978048385625352</v>
          </cell>
          <cell r="G53">
            <v>2.6171439002779548</v>
          </cell>
          <cell r="H53">
            <v>2.9348598825959931</v>
          </cell>
          <cell r="I53">
            <v>3.216138799445833</v>
          </cell>
          <cell r="J53">
            <v>3.4096539436037454</v>
          </cell>
          <cell r="K53">
            <v>3.5057734000410208</v>
          </cell>
          <cell r="L53">
            <v>3.4397037949112672</v>
          </cell>
          <cell r="M53">
            <v>3.3661963995318152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6.4934870621727789</v>
          </cell>
          <cell r="C55">
            <v>6.0804455570885416</v>
          </cell>
          <cell r="D55">
            <v>5.7665003958075909</v>
          </cell>
          <cell r="E55">
            <v>5.2636965381200538</v>
          </cell>
          <cell r="F55">
            <v>4.9179232177715617</v>
          </cell>
          <cell r="G55">
            <v>4.5781860936445842</v>
          </cell>
          <cell r="H55">
            <v>4.3536587580170876</v>
          </cell>
          <cell r="I55">
            <v>4.1194578030717421</v>
          </cell>
          <cell r="J55">
            <v>3.9259418276634332</v>
          </cell>
          <cell r="K55">
            <v>3.7749702878780518</v>
          </cell>
          <cell r="L55">
            <v>3.7324813170546514</v>
          </cell>
          <cell r="M55">
            <v>3.6460643720474071</v>
          </cell>
        </row>
        <row r="56">
          <cell r="B56">
            <v>3.7915963411309805</v>
          </cell>
          <cell r="C56">
            <v>3.4413016024257899</v>
          </cell>
          <cell r="D56">
            <v>3.4208528313060995</v>
          </cell>
          <cell r="E56">
            <v>3.4421506606031698</v>
          </cell>
          <cell r="F56">
            <v>3.4184497396961997</v>
          </cell>
          <cell r="G56">
            <v>3.2127008049773704</v>
          </cell>
          <cell r="H56">
            <v>3.0289694437733159</v>
          </cell>
          <cell r="I56">
            <v>2.783964045247048</v>
          </cell>
          <cell r="J56">
            <v>2.3897996390881682</v>
          </cell>
          <cell r="K56">
            <v>2.2448801503873819</v>
          </cell>
          <cell r="L56">
            <v>1.997364745963174</v>
          </cell>
          <cell r="M56">
            <v>1.7847485713659348</v>
          </cell>
        </row>
        <row r="57">
          <cell r="B57">
            <v>7.1781586764072447</v>
          </cell>
          <cell r="C57">
            <v>6.5874983676096797</v>
          </cell>
          <cell r="D57">
            <v>6.2712154164116241</v>
          </cell>
          <cell r="E57">
            <v>6.5351200331007542</v>
          </cell>
          <cell r="F57">
            <v>5.9937481037301783</v>
          </cell>
          <cell r="G57">
            <v>5.71412943438943</v>
          </cell>
          <cell r="H57">
            <v>5.5644413950056606</v>
          </cell>
          <cell r="I57">
            <v>5.2368765448578198</v>
          </cell>
          <cell r="J57">
            <v>4.9491211249788201</v>
          </cell>
          <cell r="K57">
            <v>4.5006072350834101</v>
          </cell>
          <cell r="L57">
            <v>4.1509035097962608</v>
          </cell>
          <cell r="M57">
            <v>2.958164429530465</v>
          </cell>
        </row>
        <row r="58">
          <cell r="B58">
            <v>14.551715268955936</v>
          </cell>
          <cell r="C58">
            <v>13.880924736049652</v>
          </cell>
          <cell r="D58">
            <v>13.028480710446837</v>
          </cell>
          <cell r="E58">
            <v>9.6724825140770303</v>
          </cell>
          <cell r="F58">
            <v>7.0300866303443881</v>
          </cell>
          <cell r="G58">
            <v>6.2469215203176747</v>
          </cell>
          <cell r="H58">
            <v>5.6107565233951249</v>
          </cell>
          <cell r="I58">
            <v>5.1103212440578734</v>
          </cell>
          <cell r="J58">
            <v>4.8598422354458473</v>
          </cell>
          <cell r="K58">
            <v>4.1736828062368483</v>
          </cell>
          <cell r="L58">
            <v>3.7573984250555306</v>
          </cell>
          <cell r="M58">
            <v>3.7094859488202703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300.03695977268177</v>
      </c>
      <c r="G2" s="3">
        <f t="shared" ref="G2:K2" si="0">G3+G8+G11+G12+G16+G17+G18+G19</f>
        <v>295.38077629065185</v>
      </c>
      <c r="H2" s="3">
        <f t="shared" si="0"/>
        <v>330.90952639291908</v>
      </c>
      <c r="I2" s="3">
        <f t="shared" si="0"/>
        <v>364.87658851907787</v>
      </c>
      <c r="J2" s="3">
        <f t="shared" si="0"/>
        <v>376.01258586900428</v>
      </c>
      <c r="K2" s="3">
        <f t="shared" si="0"/>
        <v>382.01449586321121</v>
      </c>
      <c r="L2" s="3">
        <f t="shared" ref="L2:O2" si="1">L3+L8+L11+L12+L16+L17+L18+L19</f>
        <v>386.93557985421415</v>
      </c>
      <c r="M2" s="3">
        <f t="shared" si="1"/>
        <v>393.07555740527158</v>
      </c>
      <c r="N2" s="3">
        <f t="shared" si="1"/>
        <v>397.75259299801451</v>
      </c>
      <c r="O2" s="3">
        <f t="shared" si="1"/>
        <v>403.95932072156842</v>
      </c>
      <c r="P2" s="3">
        <f>P3+P8+P11+P12+P16+P17+P18+P19</f>
        <v>409.58900338847735</v>
      </c>
      <c r="Q2" s="3">
        <f>Q3+Q8+Q11+Q12+Q16+Q17+Q18+Q19</f>
        <v>414.5011969649284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44.972354742573856</v>
      </c>
      <c r="G3" s="1">
        <f t="shared" ref="G3:K3" si="4">SUM(G4:G7)</f>
        <v>48.190466899716782</v>
      </c>
      <c r="H3" s="1">
        <f t="shared" si="4"/>
        <v>48.190470720724292</v>
      </c>
      <c r="I3" s="1">
        <f t="shared" si="4"/>
        <v>48.190499423096668</v>
      </c>
      <c r="J3" s="1">
        <f t="shared" si="4"/>
        <v>48.191945011157856</v>
      </c>
      <c r="K3" s="1">
        <f t="shared" si="4"/>
        <v>48.191949353606603</v>
      </c>
      <c r="L3" s="1">
        <f t="shared" ref="L3:O3" si="5">SUM(L4:L7)</f>
        <v>48.19195377445628</v>
      </c>
      <c r="M3" s="1">
        <f t="shared" si="5"/>
        <v>48.191969195104591</v>
      </c>
      <c r="N3" s="1">
        <f t="shared" si="5"/>
        <v>48.191967761019498</v>
      </c>
      <c r="O3" s="1">
        <f t="shared" si="5"/>
        <v>48.191993714264711</v>
      </c>
      <c r="P3" s="1">
        <f>SUM(P4:P7)</f>
        <v>48.19200121052512</v>
      </c>
      <c r="Q3" s="1">
        <f>SUM(Q4:Q7)</f>
        <v>48.193063248834761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11.111874457350075</v>
      </c>
      <c r="G4" s="1" cm="1">
        <f t="array" ref="G4">SUMPRODUCT(("RNWWOD1"=[1]OUT_PrimaryEnergyCons!$A$1:$A$1000)*1,[1]OUT_PrimaryEnergyCons!E$1:E$1000)</f>
        <v>11.952883149915786</v>
      </c>
      <c r="H4" s="1" cm="1">
        <f t="array" ref="H4">SUMPRODUCT(("RNWWOD1"=[1]OUT_PrimaryEnergyCons!$A$1:$A$1000)*1,[1]OUT_PrimaryEnergyCons!F$1:F$1000)</f>
        <v>13.214390978268696</v>
      </c>
      <c r="I4" s="1" cm="1">
        <f t="array" ref="I4">SUMPRODUCT(("RNWWOD1"=[1]OUT_PrimaryEnergyCons!$A$1:$A$1000)*1,[1]OUT_PrimaryEnergyCons!G$1:G$1000)</f>
        <v>15.316908747599536</v>
      </c>
      <c r="J4" s="1" cm="1">
        <f t="array" ref="J4">SUMPRODUCT(("RNWWOD1"=[1]OUT_PrimaryEnergyCons!$A$1:$A$1000)*1,[1]OUT_PrimaryEnergyCons!H$1:H$1000)</f>
        <v>15.849136172958923</v>
      </c>
      <c r="K4" s="1" cm="1">
        <f t="array" ref="K4">SUMPRODUCT(("RNWWOD1"=[1]OUT_PrimaryEnergyCons!$A$1:$A$1000)*1,[1]OUT_PrimaryEnergyCons!I$1:I$1000)</f>
        <v>16.266393554503246</v>
      </c>
      <c r="L4" s="1" cm="1">
        <f t="array" ref="L4">SUMPRODUCT(("RNWWOD1"=[1]OUT_PrimaryEnergyCons!$A$1:$A$1000)*1,[1]OUT_PrimaryEnergyCons!J$1:J$1000)</f>
        <v>16.611692277185259</v>
      </c>
      <c r="M4" s="1" cm="1">
        <f t="array" ref="M4">SUMPRODUCT(("RNWWOD1"=[1]OUT_PrimaryEnergyCons!$A$1:$A$1000)*1,[1]OUT_PrimaryEnergyCons!K$1:K$1000)</f>
        <v>16.956989170661089</v>
      </c>
      <c r="N4" s="1" cm="1">
        <f t="array" ref="N4">SUMPRODUCT(("RNWWOD1"=[1]OUT_PrimaryEnergyCons!$A$1:$A$1000)*1,[1]OUT_PrimaryEnergyCons!L$1:L$1000)</f>
        <v>17.015758194335536</v>
      </c>
      <c r="O4" s="1" cm="1">
        <f t="array" ref="O4">SUMPRODUCT(("RNWWOD1"=[1]OUT_PrimaryEnergyCons!$A$1:$A$1000)*1,[1]OUT_PrimaryEnergyCons!M$1:M$1000)</f>
        <v>17.074524726831029</v>
      </c>
      <c r="P4" s="1" cm="1">
        <f t="array" ref="P4">SUMPRODUCT(("RNWWOD1"=[1]OUT_PrimaryEnergyCons!$A$1:$A$1000)*1,[1]OUT_PrimaryEnergyCons!N$1:N$1000)</f>
        <v>17.133291105868647</v>
      </c>
      <c r="Q4" s="1" cm="1">
        <f t="array" ref="Q4">SUMPRODUCT(("RNWWOD1"=[1]OUT_PrimaryEnergyCons!$A$1:$A$1000)*1,[1]OUT_PrimaryEnergyCons!O$1:O$1000)</f>
        <v>17.192060671454804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7.5116680359116739</v>
      </c>
      <c r="G5" s="1" cm="1">
        <f t="array" ref="G5">SUMPRODUCT(("RNWWOD2"=[1]OUT_PrimaryEnergyCons!$A$1:$A$1000)*1,[1]OUT_PrimaryEnergyCons!E$1:E$1000)</f>
        <v>7.5431416087466934</v>
      </c>
      <c r="H5" s="1" cm="1">
        <f t="array" ref="H5">SUMPRODUCT(("RNWWOD2"=[1]OUT_PrimaryEnergyCons!$A$1:$A$1000)*1,[1]OUT_PrimaryEnergyCons!F$1:F$1000)</f>
        <v>7.5903465678347457</v>
      </c>
      <c r="I5" s="1" cm="1">
        <f t="array" ref="I5">SUMPRODUCT(("RNWWOD2"=[1]OUT_PrimaryEnergyCons!$A$1:$A$1000)*1,[1]OUT_PrimaryEnergyCons!G$1:G$1000)</f>
        <v>7.6690257509402757</v>
      </c>
      <c r="J5" s="1" cm="1">
        <f t="array" ref="J5">SUMPRODUCT(("RNWWOD2"=[1]OUT_PrimaryEnergyCons!$A$1:$A$1000)*1,[1]OUT_PrimaryEnergyCons!H$1:H$1000)</f>
        <v>7.6690245047247236</v>
      </c>
      <c r="K5" s="1" cm="1">
        <f t="array" ref="K5">SUMPRODUCT(("RNWWOD2"=[1]OUT_PrimaryEnergyCons!$A$1:$A$1000)*1,[1]OUT_PrimaryEnergyCons!I$1:I$1000)</f>
        <v>7.6690250602643326</v>
      </c>
      <c r="L5" s="1" cm="1">
        <f t="array" ref="L5">SUMPRODUCT(("RNWWOD2"=[1]OUT_PrimaryEnergyCons!$A$1:$A$1000)*1,[1]OUT_PrimaryEnergyCons!J$1:J$1000)</f>
        <v>7.6690250725436107</v>
      </c>
      <c r="M5" s="1" cm="1">
        <f t="array" ref="M5">SUMPRODUCT(("RNWWOD2"=[1]OUT_PrimaryEnergyCons!$A$1:$A$1000)*1,[1]OUT_PrimaryEnergyCons!K$1:K$1000)</f>
        <v>7.6690232070838231</v>
      </c>
      <c r="N5" s="1" cm="1">
        <f t="array" ref="N5">SUMPRODUCT(("RNWWOD2"=[1]OUT_PrimaryEnergyCons!$A$1:$A$1000)*1,[1]OUT_PrimaryEnergyCons!L$1:L$1000)</f>
        <v>7.6690248967192529</v>
      </c>
      <c r="O5" s="1" cm="1">
        <f t="array" ref="O5">SUMPRODUCT(("RNWWOD2"=[1]OUT_PrimaryEnergyCons!$A$1:$A$1000)*1,[1]OUT_PrimaryEnergyCons!M$1:M$1000)</f>
        <v>7.6690239412009316</v>
      </c>
      <c r="P5" s="1" cm="1">
        <f t="array" ref="P5">SUMPRODUCT(("RNWWOD2"=[1]OUT_PrimaryEnergyCons!$A$1:$A$1000)*1,[1]OUT_PrimaryEnergyCons!N$1:N$1000)</f>
        <v>7.6690229480867593</v>
      </c>
      <c r="Q5" s="1" cm="1">
        <f t="array" ref="Q5">SUMPRODUCT(("RNWWOD2"=[1]OUT_PrimaryEnergyCons!$A$1:$A$1000)*1,[1]OUT_PrimaryEnergyCons!O$1:O$1000)</f>
        <v>7.6690190737517687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3.1682413293372385</v>
      </c>
      <c r="G6" s="1" cm="1">
        <f t="array" ref="G6">SUMPRODUCT(("RNWWOD3"=[1]OUT_PrimaryEnergyCons!$A$1:$A$1000)*1,[1]OUT_PrimaryEnergyCons!E$1:E$1000)</f>
        <v>3.4956715477633393</v>
      </c>
      <c r="H6" s="1" cm="1">
        <f t="array" ref="H6">SUMPRODUCT(("RNWWOD3"=[1]OUT_PrimaryEnergyCons!$A$1:$A$1000)*1,[1]OUT_PrimaryEnergyCons!F$1:F$1000)</f>
        <v>3.9868114707125826</v>
      </c>
      <c r="I6" s="1" cm="1">
        <f t="array" ref="I6">SUMPRODUCT(("RNWWOD3"=[1]OUT_PrimaryEnergyCons!$A$1:$A$1000)*1,[1]OUT_PrimaryEnergyCons!G$1:G$1000)</f>
        <v>4.8053844828938619</v>
      </c>
      <c r="J6" s="1" cm="1">
        <f t="array" ref="J6">SUMPRODUCT(("RNWWOD3"=[1]OUT_PrimaryEnergyCons!$A$1:$A$1000)*1,[1]OUT_PrimaryEnergyCons!H$1:H$1000)</f>
        <v>4.8053809001154457</v>
      </c>
      <c r="K6" s="1" cm="1">
        <f t="array" ref="K6">SUMPRODUCT(("RNWWOD3"=[1]OUT_PrimaryEnergyCons!$A$1:$A$1000)*1,[1]OUT_PrimaryEnergyCons!I$1:I$1000)</f>
        <v>4.8053816987296578</v>
      </c>
      <c r="L6" s="1" cm="1">
        <f t="array" ref="L6">SUMPRODUCT(("RNWWOD3"=[1]OUT_PrimaryEnergyCons!$A$1:$A$1000)*1,[1]OUT_PrimaryEnergyCons!J$1:J$1000)</f>
        <v>4.8053818736914735</v>
      </c>
      <c r="M6" s="1" cm="1">
        <f t="array" ref="M6">SUMPRODUCT(("RNWWOD3"=[1]OUT_PrimaryEnergyCons!$A$1:$A$1000)*1,[1]OUT_PrimaryEnergyCons!K$1:K$1000)</f>
        <v>4.8053763295096115</v>
      </c>
      <c r="N6" s="1" cm="1">
        <f t="array" ref="N6">SUMPRODUCT(("RNWWOD3"=[1]OUT_PrimaryEnergyCons!$A$1:$A$1000)*1,[1]OUT_PrimaryEnergyCons!L$1:L$1000)</f>
        <v>4.8053815221348826</v>
      </c>
      <c r="O6" s="1" cm="1">
        <f t="array" ref="O6">SUMPRODUCT(("RNWWOD3"=[1]OUT_PrimaryEnergyCons!$A$1:$A$1000)*1,[1]OUT_PrimaryEnergyCons!M$1:M$1000)</f>
        <v>4.8053776891891644</v>
      </c>
      <c r="P6" s="1" cm="1">
        <f t="array" ref="P6">SUMPRODUCT(("RNWWOD3"=[1]OUT_PrimaryEnergyCons!$A$1:$A$1000)*1,[1]OUT_PrimaryEnergyCons!N$1:N$1000)</f>
        <v>4.8053790912369516</v>
      </c>
      <c r="Q6" s="1" cm="1">
        <f t="array" ref="Q6">SUMPRODUCT(("RNWWOD3"=[1]OUT_PrimaryEnergyCons!$A$1:$A$1000)*1,[1]OUT_PrimaryEnergyCons!O$1:O$1000)</f>
        <v>4.8053740882731235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23.180570919974873</v>
      </c>
      <c r="G7" s="1" cm="1">
        <f t="array" ref="G7">SUMPRODUCT(("RNWWOD4"=[1]OUT_PrimaryEnergyCons!$A$1:$A$1000)*1+("RNWWOD5"=[1]OUT_PrimaryEnergyCons!$A$1:$A$1000)*1,[1]OUT_PrimaryEnergyCons!E$1:E$1000)</f>
        <v>25.198770593290963</v>
      </c>
      <c r="H7" s="1" cm="1">
        <f t="array" ref="H7">SUMPRODUCT(("RNWWOD4"=[1]OUT_PrimaryEnergyCons!$A$1:$A$1000)*1+("RNWWOD5"=[1]OUT_PrimaryEnergyCons!$A$1:$A$1000)*1,[1]OUT_PrimaryEnergyCons!F$1:F$1000)</f>
        <v>23.398921703908272</v>
      </c>
      <c r="I7" s="1" cm="1">
        <f t="array" ref="I7">SUMPRODUCT(("RNWWOD4"=[1]OUT_PrimaryEnergyCons!$A$1:$A$1000)*1+("RNWWOD5"=[1]OUT_PrimaryEnergyCons!$A$1:$A$1000)*1,[1]OUT_PrimaryEnergyCons!G$1:G$1000)</f>
        <v>20.399180441662988</v>
      </c>
      <c r="J7" s="1" cm="1">
        <f t="array" ref="J7">SUMPRODUCT(("RNWWOD4"=[1]OUT_PrimaryEnergyCons!$A$1:$A$1000)*1+("RNWWOD5"=[1]OUT_PrimaryEnergyCons!$A$1:$A$1000)*1,[1]OUT_PrimaryEnergyCons!H$1:H$1000)</f>
        <v>19.868403433358765</v>
      </c>
      <c r="K7" s="1" cm="1">
        <f t="array" ref="K7">SUMPRODUCT(("RNWWOD4"=[1]OUT_PrimaryEnergyCons!$A$1:$A$1000)*1+("RNWWOD5"=[1]OUT_PrimaryEnergyCons!$A$1:$A$1000)*1,[1]OUT_PrimaryEnergyCons!I$1:I$1000)</f>
        <v>19.451149040109371</v>
      </c>
      <c r="L7" s="1" cm="1">
        <f t="array" ref="L7">SUMPRODUCT(("RNWWOD4"=[1]OUT_PrimaryEnergyCons!$A$1:$A$1000)*1+("RNWWOD5"=[1]OUT_PrimaryEnergyCons!$A$1:$A$1000)*1,[1]OUT_PrimaryEnergyCons!J$1:J$1000)</f>
        <v>19.105854551035939</v>
      </c>
      <c r="M7" s="1" cm="1">
        <f t="array" ref="M7">SUMPRODUCT(("RNWWOD4"=[1]OUT_PrimaryEnergyCons!$A$1:$A$1000)*1+("RNWWOD5"=[1]OUT_PrimaryEnergyCons!$A$1:$A$1000)*1,[1]OUT_PrimaryEnergyCons!K$1:K$1000)</f>
        <v>18.76058048785006</v>
      </c>
      <c r="N7" s="1" cm="1">
        <f t="array" ref="N7">SUMPRODUCT(("RNWWOD4"=[1]OUT_PrimaryEnergyCons!$A$1:$A$1000)*1+("RNWWOD5"=[1]OUT_PrimaryEnergyCons!$A$1:$A$1000)*1,[1]OUT_PrimaryEnergyCons!L$1:L$1000)</f>
        <v>18.701803147829825</v>
      </c>
      <c r="O7" s="1" cm="1">
        <f t="array" ref="O7">SUMPRODUCT(("RNWWOD4"=[1]OUT_PrimaryEnergyCons!$A$1:$A$1000)*1+("RNWWOD5"=[1]OUT_PrimaryEnergyCons!$A$1:$A$1000)*1,[1]OUT_PrimaryEnergyCons!M$1:M$1000)</f>
        <v>18.643067357043588</v>
      </c>
      <c r="P7" s="1" cm="1">
        <f t="array" ref="P7">SUMPRODUCT(("RNWWOD4"=[1]OUT_PrimaryEnergyCons!$A$1:$A$1000)*1+("RNWWOD5"=[1]OUT_PrimaryEnergyCons!$A$1:$A$1000)*1,[1]OUT_PrimaryEnergyCons!N$1:N$1000)</f>
        <v>18.58430806533276</v>
      </c>
      <c r="Q7" s="1" cm="1">
        <f t="array" ref="Q7">SUMPRODUCT(("RNWWOD4"=[1]OUT_PrimaryEnergyCons!$A$1:$A$1000)*1+("RNWWOD5"=[1]OUT_PrimaryEnergyCons!$A$1:$A$1000)*1,[1]OUT_PrimaryEnergyCons!O$1:O$1000)</f>
        <v>18.526609415355061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69.882339250226096</v>
      </c>
      <c r="G8" s="1">
        <f t="shared" ref="G8:K8" si="9">SUM(G9:G10)</f>
        <v>69.908239255475877</v>
      </c>
      <c r="H8" s="1">
        <f t="shared" si="9"/>
        <v>69.51531578925767</v>
      </c>
      <c r="I8" s="1">
        <f t="shared" si="9"/>
        <v>69.065833399016014</v>
      </c>
      <c r="J8" s="1">
        <f t="shared" si="9"/>
        <v>68.963457011413112</v>
      </c>
      <c r="K8" s="1">
        <f t="shared" si="9"/>
        <v>69.185329459043089</v>
      </c>
      <c r="L8" s="1">
        <f t="shared" ref="L8:O8" si="10">SUM(L9:L10)</f>
        <v>69.40719886884564</v>
      </c>
      <c r="M8" s="1">
        <f t="shared" si="10"/>
        <v>69.629082023045569</v>
      </c>
      <c r="N8" s="1">
        <f t="shared" si="10"/>
        <v>69.629079611610251</v>
      </c>
      <c r="O8" s="1">
        <f t="shared" si="10"/>
        <v>69.629102500093211</v>
      </c>
      <c r="P8" s="1">
        <f>SUM(P9:P10)</f>
        <v>69.629106344391772</v>
      </c>
      <c r="Q8" s="1">
        <f>SUM(Q9:Q10)</f>
        <v>69.629194948228729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35.856488564490064</v>
      </c>
      <c r="G9" s="1" cm="1">
        <f t="array" ref="G9">SUMPRODUCT(("RNNWWST1"=[1]OUT_PrimaryEnergyCons!$A$1:$A$1000)*1,[1]OUT_PrimaryEnergyCons!E$1:E$1000)</f>
        <v>35.882382755951554</v>
      </c>
      <c r="H9" s="1" cm="1">
        <f t="array" ref="H9">SUMPRODUCT(("RNNWWST1"=[1]OUT_PrimaryEnergyCons!$A$1:$A$1000)*1,[1]OUT_PrimaryEnergyCons!F$1:F$1000)</f>
        <v>35.489450659482287</v>
      </c>
      <c r="I9" s="1" cm="1">
        <f t="array" ref="I9">SUMPRODUCT(("RNNWWST1"=[1]OUT_PrimaryEnergyCons!$A$1:$A$1000)*1,[1]OUT_PrimaryEnergyCons!G$1:G$1000)</f>
        <v>35.039974494916557</v>
      </c>
      <c r="J9" s="1" cm="1">
        <f t="array" ref="J9">SUMPRODUCT(("RNNWWST1"=[1]OUT_PrimaryEnergyCons!$A$1:$A$1000)*1,[1]OUT_PrimaryEnergyCons!H$1:H$1000)</f>
        <v>34.937588648443928</v>
      </c>
      <c r="K9" s="1" cm="1">
        <f t="array" ref="K9">SUMPRODUCT(("RNNWWST1"=[1]OUT_PrimaryEnergyCons!$A$1:$A$1000)*1,[1]OUT_PrimaryEnergyCons!I$1:I$1000)</f>
        <v>35.159452598876435</v>
      </c>
      <c r="L9" s="1" cm="1">
        <f t="array" ref="L9">SUMPRODUCT(("RNNWWST1"=[1]OUT_PrimaryEnergyCons!$A$1:$A$1000)*1,[1]OUT_PrimaryEnergyCons!J$1:J$1000)</f>
        <v>35.381318247122664</v>
      </c>
      <c r="M9" s="1" cm="1">
        <f t="array" ref="M9">SUMPRODUCT(("RNNWWST1"=[1]OUT_PrimaryEnergyCons!$A$1:$A$1000)*1,[1]OUT_PrimaryEnergyCons!K$1:K$1000)</f>
        <v>35.603191637754549</v>
      </c>
      <c r="N9" s="1" cm="1">
        <f t="array" ref="N9">SUMPRODUCT(("RNNWWST1"=[1]OUT_PrimaryEnergyCons!$A$1:$A$1000)*1,[1]OUT_PrimaryEnergyCons!L$1:L$1000)</f>
        <v>35.603185277354051</v>
      </c>
      <c r="O9" s="1" cm="1">
        <f t="array" ref="O9">SUMPRODUCT(("RNNWWST1"=[1]OUT_PrimaryEnergyCons!$A$1:$A$1000)*1,[1]OUT_PrimaryEnergyCons!M$1:M$1000)</f>
        <v>35.60319518517278</v>
      </c>
      <c r="P9" s="1" cm="1">
        <f t="array" ref="P9">SUMPRODUCT(("RNNWWST1"=[1]OUT_PrimaryEnergyCons!$A$1:$A$1000)*1,[1]OUT_PrimaryEnergyCons!N$1:N$1000)</f>
        <v>35.603185851298242</v>
      </c>
      <c r="Q9" s="1" cm="1">
        <f t="array" ref="Q9">SUMPRODUCT(("RNNWWST1"=[1]OUT_PrimaryEnergyCons!$A$1:$A$1000)*1,[1]OUT_PrimaryEnergyCons!O$1:O$1000)</f>
        <v>35.603196861918441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34.025850685736025</v>
      </c>
      <c r="G10" s="1" cm="1">
        <f t="array" ref="G10">SUMPRODUCT(("RNWWST1"=[1]OUT_PrimaryEnergyCons!$A$1:$A$1000)*1,[1]OUT_PrimaryEnergyCons!E$1:E$1000)</f>
        <v>34.025856499524316</v>
      </c>
      <c r="H10" s="1" cm="1">
        <f t="array" ref="H10">SUMPRODUCT(("RNWWST1"=[1]OUT_PrimaryEnergyCons!$A$1:$A$1000)*1,[1]OUT_PrimaryEnergyCons!F$1:F$1000)</f>
        <v>34.025865129775376</v>
      </c>
      <c r="I10" s="1" cm="1">
        <f t="array" ref="I10">SUMPRODUCT(("RNWWST1"=[1]OUT_PrimaryEnergyCons!$A$1:$A$1000)*1,[1]OUT_PrimaryEnergyCons!G$1:G$1000)</f>
        <v>34.025858904099465</v>
      </c>
      <c r="J10" s="1" cm="1">
        <f t="array" ref="J10">SUMPRODUCT(("RNWWST1"=[1]OUT_PrimaryEnergyCons!$A$1:$A$1000)*1,[1]OUT_PrimaryEnergyCons!H$1:H$1000)</f>
        <v>34.025868362969177</v>
      </c>
      <c r="K10" s="1" cm="1">
        <f t="array" ref="K10">SUMPRODUCT(("RNWWST1"=[1]OUT_PrimaryEnergyCons!$A$1:$A$1000)*1,[1]OUT_PrimaryEnergyCons!I$1:I$1000)</f>
        <v>34.025876860166662</v>
      </c>
      <c r="L10" s="1" cm="1">
        <f t="array" ref="L10">SUMPRODUCT(("RNWWST1"=[1]OUT_PrimaryEnergyCons!$A$1:$A$1000)*1,[1]OUT_PrimaryEnergyCons!J$1:J$1000)</f>
        <v>34.025880621722976</v>
      </c>
      <c r="M10" s="1" cm="1">
        <f t="array" ref="M10">SUMPRODUCT(("RNWWST1"=[1]OUT_PrimaryEnergyCons!$A$1:$A$1000)*1,[1]OUT_PrimaryEnergyCons!K$1:K$1000)</f>
        <v>34.025890385291021</v>
      </c>
      <c r="N10" s="1" cm="1">
        <f t="array" ref="N10">SUMPRODUCT(("RNWWST1"=[1]OUT_PrimaryEnergyCons!$A$1:$A$1000)*1,[1]OUT_PrimaryEnergyCons!L$1:L$1000)</f>
        <v>34.025894334256193</v>
      </c>
      <c r="O10" s="1" cm="1">
        <f t="array" ref="O10">SUMPRODUCT(("RNWWST1"=[1]OUT_PrimaryEnergyCons!$A$1:$A$1000)*1,[1]OUT_PrimaryEnergyCons!M$1:M$1000)</f>
        <v>34.025907314920438</v>
      </c>
      <c r="P10" s="1" cm="1">
        <f t="array" ref="P10">SUMPRODUCT(("RNWWST1"=[1]OUT_PrimaryEnergyCons!$A$1:$A$1000)*1,[1]OUT_PrimaryEnergyCons!N$1:N$1000)</f>
        <v>34.02592049309353</v>
      </c>
      <c r="Q10" s="1" cm="1">
        <f t="array" ref="Q10">SUMPRODUCT(("RNWWST1"=[1]OUT_PrimaryEnergyCons!$A$1:$A$1000)*1,[1]OUT_PrimaryEnergyCons!O$1:O$1000)</f>
        <v>34.025998086310281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3.7980883851334299</v>
      </c>
      <c r="G11" s="1" cm="1">
        <f t="array" ref="G11">SUMPRODUCT(("mnr"=[1]OUT_PrimaryEnergyCons!$C$1:$C$1000)*1,[1]OUT_PrimaryEnergyCons!E$1:E$1000)</f>
        <v>12.390640209003887</v>
      </c>
      <c r="H11" s="1" cm="1">
        <f t="array" ref="H11">SUMPRODUCT(("mnr"=[1]OUT_PrimaryEnergyCons!$C$1:$C$1000)*1,[1]OUT_PrimaryEnergyCons!F$1:F$1000)</f>
        <v>12.540002005209809</v>
      </c>
      <c r="I11" s="1" cm="1">
        <f t="array" ref="I11">SUMPRODUCT(("mnr"=[1]OUT_PrimaryEnergyCons!$C$1:$C$1000)*1,[1]OUT_PrimaryEnergyCons!G$1:G$1000)</f>
        <v>12.540418858417713</v>
      </c>
      <c r="J11" s="1" cm="1">
        <f t="array" ref="J11">SUMPRODUCT(("mnr"=[1]OUT_PrimaryEnergyCons!$C$1:$C$1000)*1,[1]OUT_PrimaryEnergyCons!H$1:H$1000)</f>
        <v>12.540424807697994</v>
      </c>
      <c r="K11" s="1" cm="1">
        <f t="array" ref="K11">SUMPRODUCT(("mnr"=[1]OUT_PrimaryEnergyCons!$C$1:$C$1000)*1,[1]OUT_PrimaryEnergyCons!I$1:I$1000)</f>
        <v>12.542154748928247</v>
      </c>
      <c r="L11" s="1" cm="1">
        <f t="array" ref="L11">SUMPRODUCT(("mnr"=[1]OUT_PrimaryEnergyCons!$C$1:$C$1000)*1,[1]OUT_PrimaryEnergyCons!J$1:J$1000)</f>
        <v>12.542246392635658</v>
      </c>
      <c r="M11" s="1" cm="1">
        <f t="array" ref="M11">SUMPRODUCT(("mnr"=[1]OUT_PrimaryEnergyCons!$C$1:$C$1000)*1,[1]OUT_PrimaryEnergyCons!K$1:K$1000)</f>
        <v>12.542343366821601</v>
      </c>
      <c r="N11" s="1" cm="1">
        <f t="array" ref="N11">SUMPRODUCT(("mnr"=[1]OUT_PrimaryEnergyCons!$C$1:$C$1000)*1,[1]OUT_PrimaryEnergyCons!L$1:L$1000)</f>
        <v>12.542372379660277</v>
      </c>
      <c r="O11" s="1" cm="1">
        <f t="array" ref="O11">SUMPRODUCT(("mnr"=[1]OUT_PrimaryEnergyCons!$C$1:$C$1000)*1,[1]OUT_PrimaryEnergyCons!M$1:M$1000)</f>
        <v>12.542512000272106</v>
      </c>
      <c r="P11" s="1" cm="1">
        <f t="array" ref="P11">SUMPRODUCT(("mnr"=[1]OUT_PrimaryEnergyCons!$C$1:$C$1000)*1,[1]OUT_PrimaryEnergyCons!N$1:N$1000)</f>
        <v>12.542765919437096</v>
      </c>
      <c r="Q11" s="1" cm="1">
        <f t="array" ref="Q11">SUMPRODUCT(("mnr"=[1]OUT_PrimaryEnergyCons!$C$1:$C$1000)*1,[1]OUT_PrimaryEnergyCons!O$1:O$1000)</f>
        <v>12.543493686387929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149.43049353459855</v>
      </c>
      <c r="G12" s="1">
        <f t="shared" ref="G12:K12" si="11">SUM(G13:G15)</f>
        <v>125.60875402695655</v>
      </c>
      <c r="H12" s="1">
        <f t="shared" si="11"/>
        <v>141.49021896912353</v>
      </c>
      <c r="I12" s="1">
        <f t="shared" si="11"/>
        <v>150.00455253041656</v>
      </c>
      <c r="J12" s="1">
        <f t="shared" si="11"/>
        <v>150.05140966058326</v>
      </c>
      <c r="K12" s="1">
        <f t="shared" si="11"/>
        <v>150.08896130145195</v>
      </c>
      <c r="L12" s="1">
        <f t="shared" ref="L12:O12" si="12">SUM(L13:L15)</f>
        <v>150.1276793911714</v>
      </c>
      <c r="M12" s="1">
        <f t="shared" si="12"/>
        <v>150.16769384509084</v>
      </c>
      <c r="N12" s="1">
        <f t="shared" si="12"/>
        <v>150.20400386925817</v>
      </c>
      <c r="O12" s="1">
        <f t="shared" si="12"/>
        <v>150.24688277770278</v>
      </c>
      <c r="P12" s="1">
        <f>SUM(P13:P15)</f>
        <v>150.29811068351674</v>
      </c>
      <c r="Q12" s="1">
        <f>SUM(Q13:Q15)</f>
        <v>150.35509431752305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66.74568000006127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49.798800352712256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68.529113282402164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69.614448274865339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70.698699107497674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71.783255833204876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72.866841176633088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73.95206249170468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73.952047133395268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73.952170913094974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73.952155924135425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73.951231429546922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66.63240050276066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55.764001733336393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65.556318370186943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64.475119945139795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63.391538066884053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62.306984633605893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61.223399740429272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60.138180813793028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60.138199039348805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60.138075297195272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60.1380964897062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60.139069257220655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16.052413031776613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20.045951940907905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7.4047873165344278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15.91498431041142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15.961172486201516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15.998720834641164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16.03743847410902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16.077450539593105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16.113757696514103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16.156636567412523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16.207858269675118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16.264793630755459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12.556513663113369</v>
      </c>
      <c r="G16" s="1" cm="1">
        <f t="array" ref="G16">SUMPRODUCT(ISNUMBER(SEARCH("SOL",[1]OUT_PrimaryEnergyCons!$C$1:$C$1000))*1,[1]OUT_PrimaryEnergyCons!E$1:E$1000)</f>
        <v>16.522374713898884</v>
      </c>
      <c r="H16" s="1" cm="1">
        <f t="array" ref="H16">SUMPRODUCT(ISNUMBER(SEARCH("SOL",[1]OUT_PrimaryEnergyCons!$C$1:$C$1000))*1,[1]OUT_PrimaryEnergyCons!F$1:F$1000)</f>
        <v>32.456819904249741</v>
      </c>
      <c r="I16" s="1" cm="1">
        <f t="array" ref="I16">SUMPRODUCT(ISNUMBER(SEARCH("SOL",[1]OUT_PrimaryEnergyCons!$C$1:$C$1000))*1,[1]OUT_PrimaryEnergyCons!G$1:G$1000)</f>
        <v>53.744487237007334</v>
      </c>
      <c r="J16" s="1" cm="1">
        <f t="array" ref="J16">SUMPRODUCT(ISNUMBER(SEARCH("SOL",[1]OUT_PrimaryEnergyCons!$C$1:$C$1000))*1,[1]OUT_PrimaryEnergyCons!H$1:H$1000)</f>
        <v>56.634946418799785</v>
      </c>
      <c r="K16" s="1" cm="1">
        <f t="array" ref="K16">SUMPRODUCT(ISNUMBER(SEARCH("SOL",[1]OUT_PrimaryEnergyCons!$C$1:$C$1000))*1,[1]OUT_PrimaryEnergyCons!I$1:I$1000)</f>
        <v>59.277991200415308</v>
      </c>
      <c r="L16" s="1" cm="1">
        <f t="array" ref="L16">SUMPRODUCT(ISNUMBER(SEARCH("SOL",[1]OUT_PrimaryEnergyCons!$C$1:$C$1000))*1,[1]OUT_PrimaryEnergyCons!J$1:J$1000)</f>
        <v>62.035094021790464</v>
      </c>
      <c r="M16" s="1" cm="1">
        <f t="array" ref="M16">SUMPRODUCT(ISNUMBER(SEARCH("SOL",[1]OUT_PrimaryEnergyCons!$C$1:$C$1000))*1,[1]OUT_PrimaryEnergyCons!K$1:K$1000)</f>
        <v>64.788167190606799</v>
      </c>
      <c r="N16" s="1" cm="1">
        <f t="array" ref="N16">SUMPRODUCT(ISNUMBER(SEARCH("SOL",[1]OUT_PrimaryEnergyCons!$C$1:$C$1000))*1,[1]OUT_PrimaryEnergyCons!L$1:L$1000)</f>
        <v>67.381816447734209</v>
      </c>
      <c r="O16" s="1" cm="1">
        <f t="array" ref="O16">SUMPRODUCT(ISNUMBER(SEARCH("SOL",[1]OUT_PrimaryEnergyCons!$C$1:$C$1000))*1,[1]OUT_PrimaryEnergyCons!M$1:M$1000)</f>
        <v>70.350859974900075</v>
      </c>
      <c r="P16" s="1" cm="1">
        <f t="array" ref="P16">SUMPRODUCT(ISNUMBER(SEARCH("SOL",[1]OUT_PrimaryEnergyCons!$C$1:$C$1000))*1,[1]OUT_PrimaryEnergyCons!N$1:N$1000)</f>
        <v>73.74348728717078</v>
      </c>
      <c r="Q16" s="1" cm="1">
        <f t="array" ref="Q16">SUMPRODUCT(ISNUMBER(SEARCH("SOL",[1]OUT_PrimaryEnergyCons!$C$1:$C$1000))*1,[1]OUT_PrimaryEnergyCons!O$1:O$1000)</f>
        <v>77.227159956127053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0.52403153488717613</v>
      </c>
      <c r="G17" s="1" cm="1">
        <f t="array" ref="G17">SUMPRODUCT(ISNUMBER(SEARCH("wnd",[1]OUT_PrimaryEnergyCons!$C$1:$C$1000))*1,[1]OUT_PrimaryEnergyCons!E$1:E$1000)</f>
        <v>0.54529447219631522</v>
      </c>
      <c r="H17" s="1" cm="1">
        <f t="array" ref="H17">SUMPRODUCT(ISNUMBER(SEARCH("wnd",[1]OUT_PrimaryEnergyCons!$C$1:$C$1000))*1,[1]OUT_PrimaryEnergyCons!F$1:F$1000)</f>
        <v>0.5031671759508316</v>
      </c>
      <c r="I17" s="1" cm="1">
        <f t="array" ref="I17">SUMPRODUCT(ISNUMBER(SEARCH("wnd",[1]OUT_PrimaryEnergyCons!$C$1:$C$1000))*1,[1]OUT_PrimaryEnergyCons!G$1:G$1000)</f>
        <v>0.59981150252658777</v>
      </c>
      <c r="J17" s="1" cm="1">
        <f t="array" ref="J17">SUMPRODUCT(ISNUMBER(SEARCH("wnd",[1]OUT_PrimaryEnergyCons!$C$1:$C$1000))*1,[1]OUT_PrimaryEnergyCons!H$1:H$1000)</f>
        <v>0.60172078522790851</v>
      </c>
      <c r="K17" s="1" cm="1">
        <f t="array" ref="K17">SUMPRODUCT(ISNUMBER(SEARCH("wnd",[1]OUT_PrimaryEnergyCons!$C$1:$C$1000))*1,[1]OUT_PrimaryEnergyCons!I$1:I$1000)</f>
        <v>0.60208066282229955</v>
      </c>
      <c r="L17" s="1" cm="1">
        <f t="array" ref="L17">SUMPRODUCT(ISNUMBER(SEARCH("wnd",[1]OUT_PrimaryEnergyCons!$C$1:$C$1000))*1,[1]OUT_PrimaryEnergyCons!J$1:J$1000)</f>
        <v>0.62434325836597526</v>
      </c>
      <c r="M17" s="1" cm="1">
        <f t="array" ref="M17">SUMPRODUCT(ISNUMBER(SEARCH("wnd",[1]OUT_PrimaryEnergyCons!$C$1:$C$1000))*1,[1]OUT_PrimaryEnergyCons!K$1:K$1000)</f>
        <v>0.62441126283883175</v>
      </c>
      <c r="N17" s="1" cm="1">
        <f t="array" ref="N17">SUMPRODUCT(ISNUMBER(SEARCH("wnd",[1]OUT_PrimaryEnergyCons!$C$1:$C$1000))*1,[1]OUT_PrimaryEnergyCons!L$1:L$1000)</f>
        <v>0.62731618100618614</v>
      </c>
      <c r="O17" s="1" cm="1">
        <f t="array" ref="O17">SUMPRODUCT(ISNUMBER(SEARCH("wnd",[1]OUT_PrimaryEnergyCons!$C$1:$C$1000))*1,[1]OUT_PrimaryEnergyCons!M$1:M$1000)</f>
        <v>0.6288557785862473</v>
      </c>
      <c r="P17" s="1" cm="1">
        <f t="array" ref="P17">SUMPRODUCT(ISNUMBER(SEARCH("wnd",[1]OUT_PrimaryEnergyCons!$C$1:$C$1000))*1,[1]OUT_PrimaryEnergyCons!N$1:N$1000)</f>
        <v>0.62897100672345363</v>
      </c>
      <c r="Q17" s="1" cm="1">
        <f t="array" ref="Q17">SUMPRODUCT(ISNUMBER(SEARCH("wnd",[1]OUT_PrimaryEnergyCons!$C$1:$C$1000))*1,[1]OUT_PrimaryEnergyCons!O$1:O$1000)</f>
        <v>0.6295238150287964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18.873138662149302</v>
      </c>
      <c r="G18" s="1">
        <f>[1]Overview!C$9-G19</f>
        <v>22.215006713403568</v>
      </c>
      <c r="H18" s="1">
        <f>[1]Overview!D$9-H19</f>
        <v>26.213531828403156</v>
      </c>
      <c r="I18" s="1">
        <f>[1]Overview!E$9-I19</f>
        <v>30.730985568597003</v>
      </c>
      <c r="J18" s="1">
        <f>[1]Overview!F$9-J19</f>
        <v>39.028682174124441</v>
      </c>
      <c r="K18" s="1">
        <f>[1]Overview!G$9-K19</f>
        <v>42.125331655836881</v>
      </c>
      <c r="L18" s="1">
        <f>[1]Overview!H$9-L19</f>
        <v>43.923727204519608</v>
      </c>
      <c r="M18" s="1">
        <f>[1]Overview!I$9-M19</f>
        <v>46.970007331622938</v>
      </c>
      <c r="N18" s="1">
        <f>[1]Overview!J$9-N19</f>
        <v>49.176036747725981</v>
      </c>
      <c r="O18" s="1">
        <f>[1]Overview!K$9-O19</f>
        <v>52.3691139757493</v>
      </c>
      <c r="P18" s="1">
        <f>[1]Overview!L$9-P19</f>
        <v>54.554560936712413</v>
      </c>
      <c r="Q18" s="1">
        <f>[1]Overview!M$9-Q19</f>
        <v>55.923666992798061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6.9748110682954609E-4</v>
      </c>
      <c r="L19" s="1">
        <f>+[1]Overview!H$28</f>
        <v>8.333694242910937E-2</v>
      </c>
      <c r="M19" s="1">
        <f>+[1]Overview!I$28</f>
        <v>0.16188319014041652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779.68714978665957</v>
      </c>
      <c r="G20" s="3">
        <f t="shared" si="13"/>
        <v>702.72461065140317</v>
      </c>
      <c r="H20" s="3">
        <f t="shared" si="13"/>
        <v>657.50723748305961</v>
      </c>
      <c r="I20" s="3">
        <f t="shared" si="13"/>
        <v>613.85392180476038</v>
      </c>
      <c r="J20" s="3">
        <f t="shared" si="13"/>
        <v>526.04674785226632</v>
      </c>
      <c r="K20" s="3">
        <f t="shared" si="13"/>
        <v>437.01568826558719</v>
      </c>
      <c r="L20" s="3">
        <f t="shared" ref="L20:O20" si="14">SUM(L21:L22,L41,L50:L51,L56)</f>
        <v>331.21789995483925</v>
      </c>
      <c r="M20" s="3">
        <f t="shared" si="14"/>
        <v>314.57236956860697</v>
      </c>
      <c r="N20" s="3">
        <f t="shared" si="14"/>
        <v>335.56355889812426</v>
      </c>
      <c r="O20" s="3">
        <f t="shared" si="14"/>
        <v>386.55689479314333</v>
      </c>
      <c r="P20" s="3">
        <f>SUM(P21:P22,P41,P50:P51,P56)</f>
        <v>371.15148345475143</v>
      </c>
      <c r="Q20" s="3">
        <f>SUM(Q21:Q22,Q41,Q50:Q51,Q56)</f>
        <v>357.37938763183109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3.6600053738680027</v>
      </c>
      <c r="G21" s="1" cm="1">
        <f t="array" ref="G21">SUMPRODUCT(("COA"=[1]OUT_PrimaryEnergyCons!$C$4:$C$10000)*1,[1]OUT_PrimaryEnergyCons!E$4:E$10000)</f>
        <v>3.5647176442165325</v>
      </c>
      <c r="H21" s="1" cm="1">
        <f t="array" ref="H21">SUMPRODUCT(("COA"=[1]OUT_PrimaryEnergyCons!$C$4:$C$10000)*1,[1]OUT_PrimaryEnergyCons!F$4:F$10000)</f>
        <v>2.8730598749365952</v>
      </c>
      <c r="I21" s="1" cm="1">
        <f t="array" ref="I21">SUMPRODUCT(("COA"=[1]OUT_PrimaryEnergyCons!$C$4:$C$10000)*1,[1]OUT_PrimaryEnergyCons!G$4:G$10000)</f>
        <v>6.9437396371837025E-3</v>
      </c>
      <c r="J21" s="1" cm="1">
        <f t="array" ref="J21">SUMPRODUCT(("COA"=[1]OUT_PrimaryEnergyCons!$C$4:$C$10000)*1,[1]OUT_PrimaryEnergyCons!H$4:H$10000)</f>
        <v>4.9406743530727897E-3</v>
      </c>
      <c r="K21" s="1" cm="1">
        <f t="array" ref="K21">SUMPRODUCT(("COA"=[1]OUT_PrimaryEnergyCons!$C$4:$C$10000)*1,[1]OUT_PrimaryEnergyCons!I$4:I$10000)</f>
        <v>2.9742807560746297E-3</v>
      </c>
      <c r="L21" s="1" cm="1">
        <f t="array" ref="L21">SUMPRODUCT(("COA"=[1]OUT_PrimaryEnergyCons!$C$4:$C$10000)*1,[1]OUT_PrimaryEnergyCons!J$4:J$10000)</f>
        <v>3.7087647679823047E-3</v>
      </c>
      <c r="M21" s="1" cm="1">
        <f t="array" ref="M21">SUMPRODUCT(("COA"=[1]OUT_PrimaryEnergyCons!$C$4:$C$10000)*1,[1]OUT_PrimaryEnergyCons!K$4:K$10000)</f>
        <v>8.2647215325366875E-3</v>
      </c>
      <c r="N21" s="1" cm="1">
        <f t="array" ref="N21">SUMPRODUCT(("COA"=[1]OUT_PrimaryEnergyCons!$C$4:$C$10000)*1,[1]OUT_PrimaryEnergyCons!L$4:L$10000)</f>
        <v>5.7184085745225896E-3</v>
      </c>
      <c r="O21" s="1" cm="1">
        <f t="array" ref="O21">SUMPRODUCT(("COA"=[1]OUT_PrimaryEnergyCons!$C$4:$C$10000)*1,[1]OUT_PrimaryEnergyCons!M$4:M$10000)</f>
        <v>9.4450578384600459E-3</v>
      </c>
      <c r="P21" s="1" cm="1">
        <f t="array" ref="P21">SUMPRODUCT(("COA"=[1]OUT_PrimaryEnergyCons!$C$4:$C$10000)*1,[1]OUT_PrimaryEnergyCons!N$4:N$10000)</f>
        <v>5.4233792185979538E-3</v>
      </c>
      <c r="Q21" s="1" cm="1">
        <f t="array" ref="Q21">SUMPRODUCT(("COA"=[1]OUT_PrimaryEnergyCons!$C$4:$C$10000)*1,[1]OUT_PrimaryEnergyCons!O$4:O$10000)</f>
        <v>8.9492502261154256E-3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310.7684877216779</v>
      </c>
      <c r="G22" s="1">
        <f t="shared" ref="G22:K22" si="15">G23+G29</f>
        <v>287.25388580633222</v>
      </c>
      <c r="H22" s="1">
        <f t="shared" si="15"/>
        <v>266.48018689234851</v>
      </c>
      <c r="I22" s="1">
        <f t="shared" si="15"/>
        <v>219.91944420688583</v>
      </c>
      <c r="J22" s="1">
        <f t="shared" si="15"/>
        <v>167.6091445550224</v>
      </c>
      <c r="K22" s="1">
        <f t="shared" si="15"/>
        <v>148.05129133322652</v>
      </c>
      <c r="L22" s="1">
        <f t="shared" ref="L22:O22" si="16">L23+L29</f>
        <v>135.49730135331666</v>
      </c>
      <c r="M22" s="1">
        <f t="shared" si="16"/>
        <v>122.76723188612067</v>
      </c>
      <c r="N22" s="1">
        <f t="shared" si="16"/>
        <v>112.55874768521819</v>
      </c>
      <c r="O22" s="1">
        <f t="shared" si="16"/>
        <v>97.407502834766632</v>
      </c>
      <c r="P22" s="1">
        <f>P23+P29</f>
        <v>81.473478991785356</v>
      </c>
      <c r="Q22" s="1">
        <f>Q23+Q29</f>
        <v>68.211665684997456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303.94036681938132</v>
      </c>
      <c r="G23" s="1">
        <f t="shared" ref="G23:K23" si="20">SUM(G24:G28)</f>
        <v>280.47725718727594</v>
      </c>
      <c r="H23" s="1">
        <f t="shared" si="20"/>
        <v>257.93579299857862</v>
      </c>
      <c r="I23" s="1">
        <f t="shared" si="20"/>
        <v>206.99465562017295</v>
      </c>
      <c r="J23" s="1">
        <f t="shared" si="20"/>
        <v>155.95052499229834</v>
      </c>
      <c r="K23" s="1">
        <f t="shared" si="20"/>
        <v>136.85479921328971</v>
      </c>
      <c r="L23" s="1">
        <f t="shared" ref="L23:O23" si="21">SUM(L24:L28)</f>
        <v>124.47318927157097</v>
      </c>
      <c r="M23" s="1">
        <f t="shared" si="21"/>
        <v>111.90415169205487</v>
      </c>
      <c r="N23" s="1">
        <f t="shared" si="21"/>
        <v>102.09884719860892</v>
      </c>
      <c r="O23" s="1">
        <f t="shared" si="21"/>
        <v>87.254922017659297</v>
      </c>
      <c r="P23" s="1">
        <f>SUM(P24:P28)</f>
        <v>72.663991048968214</v>
      </c>
      <c r="Q23" s="1">
        <f>SUM(Q24:Q28)</f>
        <v>59.650921611528283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101.77180259510023</v>
      </c>
      <c r="G24" s="1" cm="1">
        <f t="array" ref="G24">SUMPRODUCT(("LFO"=[1]OUT_PrimaryEnergyCons!$C$4:$C$10000)*1,[1]OUT_PrimaryEnergyCons!E$4:E$10000)</f>
        <v>88.640480640917261</v>
      </c>
      <c r="H24" s="1" cm="1">
        <f t="array" ref="H24">SUMPRODUCT(("LFO"=[1]OUT_PrimaryEnergyCons!$C$4:$C$10000)*1,[1]OUT_PrimaryEnergyCons!F$4:F$10000)</f>
        <v>79.415302212560007</v>
      </c>
      <c r="I24" s="1" cm="1">
        <f t="array" ref="I24">SUMPRODUCT(("LFO"=[1]OUT_PrimaryEnergyCons!$C$4:$C$10000)*1,[1]OUT_PrimaryEnergyCons!G$4:G$10000)</f>
        <v>75.425857018879796</v>
      </c>
      <c r="J24" s="1" cm="1">
        <f t="array" ref="J24">SUMPRODUCT(("LFO"=[1]OUT_PrimaryEnergyCons!$C$4:$C$10000)*1,[1]OUT_PrimaryEnergyCons!H$4:H$10000)</f>
        <v>60.340645493462006</v>
      </c>
      <c r="K24" s="1" cm="1">
        <f t="array" ref="K24">SUMPRODUCT(("LFO"=[1]OUT_PrimaryEnergyCons!$C$4:$C$10000)*1,[1]OUT_PrimaryEnergyCons!I$4:I$10000)</f>
        <v>51.889540447244386</v>
      </c>
      <c r="L24" s="1" cm="1">
        <f t="array" ref="L24">SUMPRODUCT(("LFO"=[1]OUT_PrimaryEnergyCons!$C$4:$C$10000)*1,[1]OUT_PrimaryEnergyCons!J$4:J$10000)</f>
        <v>48.151578546835964</v>
      </c>
      <c r="M24" s="1" cm="1">
        <f t="array" ref="M24">SUMPRODUCT(("LFO"=[1]OUT_PrimaryEnergyCons!$C$4:$C$10000)*1,[1]OUT_PrimaryEnergyCons!K$4:K$10000)</f>
        <v>42.383779426571422</v>
      </c>
      <c r="N24" s="1" cm="1">
        <f t="array" ref="N24">SUMPRODUCT(("LFO"=[1]OUT_PrimaryEnergyCons!$C$4:$C$10000)*1,[1]OUT_PrimaryEnergyCons!L$4:L$10000)</f>
        <v>35.979211988621145</v>
      </c>
      <c r="O24" s="1" cm="1">
        <f t="array" ref="O24">SUMPRODUCT(("LFO"=[1]OUT_PrimaryEnergyCons!$C$4:$C$10000)*1,[1]OUT_PrimaryEnergyCons!M$4:M$10000)</f>
        <v>30.481123164690683</v>
      </c>
      <c r="P24" s="1" cm="1">
        <f t="array" ref="P24">SUMPRODUCT(("LFO"=[1]OUT_PrimaryEnergyCons!$C$4:$C$10000)*1,[1]OUT_PrimaryEnergyCons!N$4:N$10000)</f>
        <v>21.556966179657664</v>
      </c>
      <c r="Q24" s="1" cm="1">
        <f t="array" ref="Q24">SUMPRODUCT(("LFO"=[1]OUT_PrimaryEnergyCons!$C$4:$C$10000)*1,[1]OUT_PrimaryEnergyCons!O$4:O$10000)</f>
        <v>9.1907973348863408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2.7763725696340686</v>
      </c>
      <c r="G25" s="1" cm="1">
        <f t="array" ref="G25">SUMPRODUCT(("HFO"=[1]OUT_PrimaryEnergyCons!$C$4:$C$10000)*1,[1]OUT_PrimaryEnergyCons!E$4:E$10000)</f>
        <v>2.3385998087582207</v>
      </c>
      <c r="H25" s="1" cm="1">
        <f t="array" ref="H25">SUMPRODUCT(("HFO"=[1]OUT_PrimaryEnergyCons!$C$4:$C$10000)*1,[1]OUT_PrimaryEnergyCons!F$4:F$10000)</f>
        <v>7.1245294862600124E-3</v>
      </c>
      <c r="I25" s="1" cm="1">
        <f t="array" ref="I25">SUMPRODUCT(("HFO"=[1]OUT_PrimaryEnergyCons!$C$4:$C$10000)*1,[1]OUT_PrimaryEnergyCons!G$4:G$10000)</f>
        <v>2.0598662179302095E-3</v>
      </c>
      <c r="J25" s="1" cm="1">
        <f t="array" ref="J25">SUMPRODUCT(("HFO"=[1]OUT_PrimaryEnergyCons!$C$4:$C$10000)*1,[1]OUT_PrimaryEnergyCons!H$4:H$10000)</f>
        <v>3.162449246443952E-3</v>
      </c>
      <c r="K25" s="1" cm="1">
        <f t="array" ref="K25">SUMPRODUCT(("HFO"=[1]OUT_PrimaryEnergyCons!$C$4:$C$10000)*1,[1]OUT_PrimaryEnergyCons!I$4:I$10000)</f>
        <v>2.8571579190875274E-3</v>
      </c>
      <c r="L25" s="1" cm="1">
        <f t="array" ref="L25">SUMPRODUCT(("HFO"=[1]OUT_PrimaryEnergyCons!$C$4:$C$10000)*1,[1]OUT_PrimaryEnergyCons!J$4:J$10000)</f>
        <v>3.1584067883523633E-3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118.4330729076148</v>
      </c>
      <c r="G26" s="1" cm="1">
        <f t="array" ref="G26">SUMPRODUCT(("DSL"=[1]OUT_PrimaryEnergyCons!$C$4:$C$10000)*1,[1]OUT_PrimaryEnergyCons!E$4:E$10000)</f>
        <v>112.13753658445594</v>
      </c>
      <c r="H26" s="1" cm="1">
        <f t="array" ref="H26">SUMPRODUCT(("DSL"=[1]OUT_PrimaryEnergyCons!$C$4:$C$10000)*1,[1]OUT_PrimaryEnergyCons!F$4:F$10000)</f>
        <v>96.726245239820486</v>
      </c>
      <c r="I26" s="1" cm="1">
        <f t="array" ref="I26">SUMPRODUCT(("DSL"=[1]OUT_PrimaryEnergyCons!$C$4:$C$10000)*1,[1]OUT_PrimaryEnergyCons!G$4:G$10000)</f>
        <v>71.547846709880389</v>
      </c>
      <c r="J26" s="1" cm="1">
        <f t="array" ref="J26">SUMPRODUCT(("DSL"=[1]OUT_PrimaryEnergyCons!$C$4:$C$10000)*1,[1]OUT_PrimaryEnergyCons!H$4:H$10000)</f>
        <v>49.550338049941161</v>
      </c>
      <c r="K26" s="1" cm="1">
        <f t="array" ref="K26">SUMPRODUCT(("DSL"=[1]OUT_PrimaryEnergyCons!$C$4:$C$10000)*1,[1]OUT_PrimaryEnergyCons!I$4:I$10000)</f>
        <v>45.362022147697189</v>
      </c>
      <c r="L26" s="1" cm="1">
        <f t="array" ref="L26">SUMPRODUCT(("DSL"=[1]OUT_PrimaryEnergyCons!$C$4:$C$10000)*1,[1]OUT_PrimaryEnergyCons!J$4:J$10000)</f>
        <v>42.436318016544213</v>
      </c>
      <c r="M26" s="1" cm="1">
        <f t="array" ref="M26">SUMPRODUCT(("DSL"=[1]OUT_PrimaryEnergyCons!$C$4:$C$10000)*1,[1]OUT_PrimaryEnergyCons!K$4:K$10000)</f>
        <v>40.402702696015808</v>
      </c>
      <c r="N26" s="1" cm="1">
        <f t="array" ref="N26">SUMPRODUCT(("DSL"=[1]OUT_PrimaryEnergyCons!$C$4:$C$10000)*1,[1]OUT_PrimaryEnergyCons!L$4:L$10000)</f>
        <v>39.789493275008113</v>
      </c>
      <c r="O26" s="1" cm="1">
        <f t="array" ref="O26">SUMPRODUCT(("DSL"=[1]OUT_PrimaryEnergyCons!$C$4:$C$10000)*1,[1]OUT_PrimaryEnergyCons!M$4:M$10000)</f>
        <v>33.022837194240026</v>
      </c>
      <c r="P26" s="1" cm="1">
        <f t="array" ref="P26">SUMPRODUCT(("DSL"=[1]OUT_PrimaryEnergyCons!$C$4:$C$10000)*1,[1]OUT_PrimaryEnergyCons!N$4:N$10000)</f>
        <v>29.188571027127242</v>
      </c>
      <c r="Q26" s="1" cm="1">
        <f t="array" ref="Q26">SUMPRODUCT(("DSL"=[1]OUT_PrimaryEnergyCons!$C$4:$C$10000)*1,[1]OUT_PrimaryEnergyCons!O$4:O$10000)</f>
        <v>29.479212912577886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79.852344734201267</v>
      </c>
      <c r="G27" s="1" cm="1">
        <f t="array" ref="G27">SUMPRODUCT(("GSL"=[1]OUT_PrimaryEnergyCons!$C$4:$C$10000)*1,[1]OUT_PrimaryEnergyCons!E$4:E$10000)</f>
        <v>75.955462663293488</v>
      </c>
      <c r="H27" s="1" cm="1">
        <f t="array" ref="H27">SUMPRODUCT(("GSL"=[1]OUT_PrimaryEnergyCons!$C$4:$C$10000)*1,[1]OUT_PrimaryEnergyCons!F$4:F$10000)</f>
        <v>79.942789402630922</v>
      </c>
      <c r="I27" s="1" cm="1">
        <f t="array" ref="I27">SUMPRODUCT(("GSL"=[1]OUT_PrimaryEnergyCons!$C$4:$C$10000)*1,[1]OUT_PrimaryEnergyCons!G$4:G$10000)</f>
        <v>58.364548597759359</v>
      </c>
      <c r="J27" s="1" cm="1">
        <f t="array" ref="J27">SUMPRODUCT(("GSL"=[1]OUT_PrimaryEnergyCons!$C$4:$C$10000)*1,[1]OUT_PrimaryEnergyCons!H$4:H$10000)</f>
        <v>44.895157753096754</v>
      </c>
      <c r="K27" s="1" cm="1">
        <f t="array" ref="K27">SUMPRODUCT(("GSL"=[1]OUT_PrimaryEnergyCons!$C$4:$C$10000)*1,[1]OUT_PrimaryEnergyCons!I$4:I$10000)</f>
        <v>38.623444958051266</v>
      </c>
      <c r="L27" s="1" cm="1">
        <f t="array" ref="L27">SUMPRODUCT(("GSL"=[1]OUT_PrimaryEnergyCons!$C$4:$C$10000)*1,[1]OUT_PrimaryEnergyCons!J$4:J$10000)</f>
        <v>33.217655395853797</v>
      </c>
      <c r="M27" s="1" cm="1">
        <f t="array" ref="M27">SUMPRODUCT(("GSL"=[1]OUT_PrimaryEnergyCons!$C$4:$C$10000)*1,[1]OUT_PrimaryEnergyCons!K$4:K$10000)</f>
        <v>28.732926152551862</v>
      </c>
      <c r="N27" s="1" cm="1">
        <f t="array" ref="N27">SUMPRODUCT(("GSL"=[1]OUT_PrimaryEnergyCons!$C$4:$C$10000)*1,[1]OUT_PrimaryEnergyCons!L$4:L$10000)</f>
        <v>26.13487157448284</v>
      </c>
      <c r="O27" s="1" cm="1">
        <f t="array" ref="O27">SUMPRODUCT(("GSL"=[1]OUT_PrimaryEnergyCons!$C$4:$C$10000)*1,[1]OUT_PrimaryEnergyCons!M$4:M$10000)</f>
        <v>23.750701042989146</v>
      </c>
      <c r="P27" s="1" cm="1">
        <f t="array" ref="P27">SUMPRODUCT(("GSL"=[1]OUT_PrimaryEnergyCons!$C$4:$C$10000)*1,[1]OUT_PrimaryEnergyCons!N$4:N$10000)</f>
        <v>21.91830904793423</v>
      </c>
      <c r="Q27" s="1" cm="1">
        <f t="array" ref="Q27">SUMPRODUCT(("GSL"=[1]OUT_PrimaryEnergyCons!$C$4:$C$10000)*1,[1]OUT_PrimaryEnergyCons!O$4:O$10000)</f>
        <v>20.980651903534731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1.10677401283096</v>
      </c>
      <c r="G28" s="1" cm="1">
        <f t="array" ref="G28">SUMPRODUCT(("KER"=[1]OUT_PrimaryEnergyCons!$C$4:$C$10000)*1,[1]OUT_PrimaryEnergyCons!E$4:E$10000)</f>
        <v>1.4051774898510661</v>
      </c>
      <c r="H28" s="1" cm="1">
        <f t="array" ref="H28">SUMPRODUCT(("KER"=[1]OUT_PrimaryEnergyCons!$C$4:$C$10000)*1,[1]OUT_PrimaryEnergyCons!F$4:F$10000)</f>
        <v>1.8443316140809691</v>
      </c>
      <c r="I28" s="1" cm="1">
        <f t="array" ref="I28">SUMPRODUCT(("KER"=[1]OUT_PrimaryEnergyCons!$C$4:$C$10000)*1,[1]OUT_PrimaryEnergyCons!G$4:G$10000)</f>
        <v>1.6543434274354798</v>
      </c>
      <c r="J28" s="1" cm="1">
        <f t="array" ref="J28">SUMPRODUCT(("KER"=[1]OUT_PrimaryEnergyCons!$C$4:$C$10000)*1,[1]OUT_PrimaryEnergyCons!H$4:H$10000)</f>
        <v>1.1612212465519638</v>
      </c>
      <c r="K28" s="1" cm="1">
        <f t="array" ref="K28">SUMPRODUCT(("KER"=[1]OUT_PrimaryEnergyCons!$C$4:$C$10000)*1,[1]OUT_PrimaryEnergyCons!I$4:I$10000)</f>
        <v>0.97693450237777746</v>
      </c>
      <c r="L28" s="1" cm="1">
        <f t="array" ref="L28">SUMPRODUCT(("KER"=[1]OUT_PrimaryEnergyCons!$C$4:$C$10000)*1,[1]OUT_PrimaryEnergyCons!J$4:J$10000)</f>
        <v>0.66447890554865496</v>
      </c>
      <c r="M28" s="1" cm="1">
        <f t="array" ref="M28">SUMPRODUCT(("KER"=[1]OUT_PrimaryEnergyCons!$C$4:$C$10000)*1,[1]OUT_PrimaryEnergyCons!K$4:K$10000)</f>
        <v>0.38474341691578112</v>
      </c>
      <c r="N28" s="1" cm="1">
        <f t="array" ref="N28">SUMPRODUCT(("KER"=[1]OUT_PrimaryEnergyCons!$C$4:$C$10000)*1,[1]OUT_PrimaryEnergyCons!L$4:L$10000)</f>
        <v>0.19527036049682645</v>
      </c>
      <c r="O28" s="1" cm="1">
        <f t="array" ref="O28">SUMPRODUCT(("KER"=[1]OUT_PrimaryEnergyCons!$C$4:$C$10000)*1,[1]OUT_PrimaryEnergyCons!M$4:M$10000)</f>
        <v>2.6061573942951383E-4</v>
      </c>
      <c r="P28" s="1" cm="1">
        <f t="array" ref="P28">SUMPRODUCT(("KER"=[1]OUT_PrimaryEnergyCons!$C$4:$C$10000)*1,[1]OUT_PrimaryEnergyCons!N$4:N$10000)</f>
        <v>1.4479424908707636E-4</v>
      </c>
      <c r="Q28" s="1" cm="1">
        <f t="array" ref="Q28">SUMPRODUCT(("KER"=[1]OUT_PrimaryEnergyCons!$C$4:$C$10000)*1,[1]OUT_PrimaryEnergyCons!O$4:O$10000)</f>
        <v>2.5946052932482902E-4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6.8281209022965532</v>
      </c>
      <c r="G29" s="1">
        <f t="shared" ref="G29:K29" si="25">SUM(G30:G32)</f>
        <v>6.7766286190563036</v>
      </c>
      <c r="H29" s="1">
        <f t="shared" si="25"/>
        <v>8.544393893769902</v>
      </c>
      <c r="I29" s="1">
        <f t="shared" si="25"/>
        <v>12.924788586712893</v>
      </c>
      <c r="J29" s="1">
        <f t="shared" si="25"/>
        <v>11.658619562724052</v>
      </c>
      <c r="K29" s="1">
        <f t="shared" si="25"/>
        <v>11.196492119936799</v>
      </c>
      <c r="L29" s="1">
        <f t="shared" ref="L29:O29" si="26">SUM(L30:L32)</f>
        <v>11.02411208174569</v>
      </c>
      <c r="M29" s="1">
        <f t="shared" si="26"/>
        <v>10.863080194065803</v>
      </c>
      <c r="N29" s="1">
        <f t="shared" si="26"/>
        <v>10.459900486609275</v>
      </c>
      <c r="O29" s="1">
        <f t="shared" si="26"/>
        <v>10.152580817107333</v>
      </c>
      <c r="P29" s="1">
        <f>SUM(P30:P32)</f>
        <v>8.8094879428171389</v>
      </c>
      <c r="Q29" s="1">
        <f>SUM(Q30:Q32)</f>
        <v>8.5607440734691735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2.3913950490623108</v>
      </c>
      <c r="G30" s="1" cm="1">
        <f t="array" ref="G30">SUMPRODUCT(ISNUMBER(SEARCH("IMPBDS",[1]OUT_SyntheticFuels!$C$4:$C$1000))*1,("Var_Fout"=[1]OUT_SyntheticFuels!$B$4:$B$1000)*1,[1]OUT_SyntheticFuels!F$4:F$1000)-G32</f>
        <v>2.3779749283806022</v>
      </c>
      <c r="H30" s="1" cm="1">
        <f t="array" ref="H30">SUMPRODUCT(ISNUMBER(SEARCH("IMPBDS",[1]OUT_SyntheticFuels!$C$4:$C$1000))*1,("Var_Fout"=[1]OUT_SyntheticFuels!$B$4:$B$1000)*1,[1]OUT_SyntheticFuels!G$4:G$1000)-H32</f>
        <v>3.9113687458250954</v>
      </c>
      <c r="I30" s="1" cm="1">
        <f t="array" ref="I30">SUMPRODUCT(ISNUMBER(SEARCH("IMPBDS",[1]OUT_SyntheticFuels!$C$4:$C$1000))*1,("Var_Fout"=[1]OUT_SyntheticFuels!$B$4:$B$1000)*1,[1]OUT_SyntheticFuels!H$4:H$1000)-I32</f>
        <v>2.443123475864585</v>
      </c>
      <c r="J30" s="1" cm="1">
        <f t="array" ref="J30">SUMPRODUCT(ISNUMBER(SEARCH("IMPBDS",[1]OUT_SyntheticFuels!$C$4:$C$1000))*1,("Var_Fout"=[1]OUT_SyntheticFuels!$B$4:$B$1000)*1,[1]OUT_SyntheticFuels!I$4:I$1000)-J32</f>
        <v>1.8301363190091378</v>
      </c>
      <c r="K30" s="1" cm="1">
        <f t="array" ref="K30">SUMPRODUCT(ISNUMBER(SEARCH("IMPBDS",[1]OUT_SyntheticFuels!$C$4:$C$1000))*1,("Var_Fout"=[1]OUT_SyntheticFuels!$B$4:$B$1000)*1,[1]OUT_SyntheticFuels!J$4:J$1000)-K32</f>
        <v>1.8592181284128513</v>
      </c>
      <c r="L30" s="1" cm="1">
        <f t="array" ref="L30">SUMPRODUCT(ISNUMBER(SEARCH("IMPBDS",[1]OUT_SyntheticFuels!$C$4:$C$1000))*1,("Var_Fout"=[1]OUT_SyntheticFuels!$B$4:$B$1000)*1,[1]OUT_SyntheticFuels!K$4:K$1000)-L32</f>
        <v>1.765550958514293</v>
      </c>
      <c r="M30" s="1" cm="1">
        <f t="array" ref="M30">SUMPRODUCT(ISNUMBER(SEARCH("IMPBDS",[1]OUT_SyntheticFuels!$C$4:$C$1000))*1,("Var_Fout"=[1]OUT_SyntheticFuels!$B$4:$B$1000)*1,[1]OUT_SyntheticFuels!L$4:L$1000)-M32</f>
        <v>1.6823167219968447</v>
      </c>
      <c r="N30" s="1" cm="1">
        <f t="array" ref="N30">SUMPRODUCT(ISNUMBER(SEARCH("IMPBDS",[1]OUT_SyntheticFuels!$C$4:$C$1000))*1,("Var_Fout"=[1]OUT_SyntheticFuels!$B$4:$B$1000)*1,[1]OUT_SyntheticFuels!M$4:M$1000)-N32</f>
        <v>1.4247628221281294</v>
      </c>
      <c r="O30" s="1" cm="1">
        <f t="array" ref="O30">SUMPRODUCT(ISNUMBER(SEARCH("IMPBDS",[1]OUT_SyntheticFuels!$C$4:$C$1000))*1,("Var_Fout"=[1]OUT_SyntheticFuels!$B$4:$B$1000)*1,[1]OUT_SyntheticFuels!N$4:N$1000)-O32</f>
        <v>1.2244143922333102</v>
      </c>
      <c r="P30" s="1" cm="1">
        <f t="array" ref="P30">SUMPRODUCT(ISNUMBER(SEARCH("IMPBDS",[1]OUT_SyntheticFuels!$C$4:$C$1000))*1,("Var_Fout"=[1]OUT_SyntheticFuels!$B$4:$B$1000)*1,[1]OUT_SyntheticFuels!O$4:O$1000)-P32</f>
        <v>0.13232532188834334</v>
      </c>
      <c r="Q30" s="1" cm="1">
        <f t="array" ref="Q30">SUMPRODUCT(ISNUMBER(SEARCH("IMPBDS",[1]OUT_SyntheticFuels!$C$4:$C$1000))*1,("Var_Fout"=[1]OUT_SyntheticFuels!$B$4:$B$1000)*1,[1]OUT_SyntheticFuels!P$4:P$1000)-Q32</f>
        <v>-4.0833389237976192E-2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4.4341510762680754</v>
      </c>
      <c r="G31" s="1" cm="1">
        <f t="array" ref="G31">SUMPRODUCT(ISNUMBER(SEARCH("IMPeth",[1]OUT_SyntheticFuels!$C$4:$C$1000))*1,("Var_Fout"=[1]OUT_SyntheticFuels!$B$4:$B$1000)*1,[1]OUT_SyntheticFuels!F$4:F$1000)</f>
        <v>4.3986160621845576</v>
      </c>
      <c r="H31" s="1" cm="1">
        <f t="array" ref="H31">SUMPRODUCT(ISNUMBER(SEARCH("IMPeth",[1]OUT_SyntheticFuels!$C$4:$C$1000))*1,("Var_Fout"=[1]OUT_SyntheticFuels!$B$4:$B$1000)*1,[1]OUT_SyntheticFuels!G$4:G$1000)</f>
        <v>4.6284645588852591</v>
      </c>
      <c r="I31" s="1" cm="1">
        <f t="array" ref="I31">SUMPRODUCT(ISNUMBER(SEARCH("IMPeth",[1]OUT_SyntheticFuels!$C$4:$C$1000))*1,("Var_Fout"=[1]OUT_SyntheticFuels!$B$4:$B$1000)*1,[1]OUT_SyntheticFuels!H$4:H$1000)</f>
        <v>4.1165063571280998</v>
      </c>
      <c r="J31" s="1" cm="1">
        <f t="array" ref="J31">SUMPRODUCT(ISNUMBER(SEARCH("IMPeth",[1]OUT_SyntheticFuels!$C$4:$C$1000))*1,("Var_Fout"=[1]OUT_SyntheticFuels!$B$4:$B$1000)*1,[1]OUT_SyntheticFuels!I$4:I$1000)</f>
        <v>2.8948190038754289</v>
      </c>
      <c r="K31" s="1" cm="1">
        <f t="array" ref="K31">SUMPRODUCT(ISNUMBER(SEARCH("IMPeth",[1]OUT_SyntheticFuels!$C$4:$C$1000))*1,("Var_Fout"=[1]OUT_SyntheticFuels!$B$4:$B$1000)*1,[1]OUT_SyntheticFuels!J$4:J$1000)</f>
        <v>2.2375700796592364</v>
      </c>
      <c r="L31" s="1" cm="1">
        <f t="array" ref="L31">SUMPRODUCT(ISNUMBER(SEARCH("IMPeth",[1]OUT_SyntheticFuels!$C$4:$C$1000))*1,("Var_Fout"=[1]OUT_SyntheticFuels!$B$4:$B$1000)*1,[1]OUT_SyntheticFuels!K$4:K$1000)</f>
        <v>1.9243639625150082</v>
      </c>
      <c r="M31" s="1" cm="1">
        <f t="array" ref="M31">SUMPRODUCT(ISNUMBER(SEARCH("IMPeth",[1]OUT_SyntheticFuels!$C$4:$C$1000))*1,("Var_Fout"=[1]OUT_SyntheticFuels!$B$4:$B$1000)*1,[1]OUT_SyntheticFuels!L$4:L$1000)</f>
        <v>1.665304761956468</v>
      </c>
      <c r="N31" s="1" cm="1">
        <f t="array" ref="N31">SUMPRODUCT(ISNUMBER(SEARCH("IMPeth",[1]OUT_SyntheticFuels!$C$4:$C$1000))*1,("Var_Fout"=[1]OUT_SyntheticFuels!$B$4:$B$1000)*1,[1]OUT_SyntheticFuels!M$4:M$1000)</f>
        <v>1.5140515428981549</v>
      </c>
      <c r="O31" s="1" cm="1">
        <f t="array" ref="O31">SUMPRODUCT(ISNUMBER(SEARCH("IMPeth",[1]OUT_SyntheticFuels!$C$4:$C$1000))*1,("Var_Fout"=[1]OUT_SyntheticFuels!$B$4:$B$1000)*1,[1]OUT_SyntheticFuels!N$4:N$1000)</f>
        <v>1.3765922314931005</v>
      </c>
      <c r="P31" s="1" cm="1">
        <f t="array" ref="P31">SUMPRODUCT(ISNUMBER(SEARCH("IMPeth",[1]OUT_SyntheticFuels!$C$4:$C$1000))*1,("Var_Fout"=[1]OUT_SyntheticFuels!$B$4:$B$1000)*1,[1]OUT_SyntheticFuels!O$4:O$1000)</f>
        <v>1.2698361770959961</v>
      </c>
      <c r="Q31" s="1" cm="1">
        <f t="array" ref="Q31">SUMPRODUCT(ISNUMBER(SEARCH("IMPeth",[1]OUT_SyntheticFuels!$C$4:$C$1000))*1,("Var_Fout"=[1]OUT_SyntheticFuels!$B$4:$B$1000)*1,[1]OUT_SyntheticFuels!P$4:P$1000)</f>
        <v>1.2170137845572706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2.5747769661673601E-3</v>
      </c>
      <c r="G32" s="1">
        <f>SUM([1]Transport_Aviation_Intl!C$12,[1]Transport!C$28)</f>
        <v>3.7628491144146199E-5</v>
      </c>
      <c r="H32" s="1">
        <f>SUM([1]Transport_Aviation_Intl!D$12,[1]Transport!D$28)</f>
        <v>4.5605890595471999E-3</v>
      </c>
      <c r="I32" s="1">
        <f>SUM([1]Transport_Aviation_Intl!E$12,[1]Transport!E$28)</f>
        <v>6.3651587537202072</v>
      </c>
      <c r="J32" s="1">
        <f>SUM([1]Transport_Aviation_Intl!F$12,[1]Transport!F$28)</f>
        <v>6.9336642398394863</v>
      </c>
      <c r="K32" s="1">
        <f>SUM([1]Transport_Aviation_Intl!G$12,[1]Transport!G$28)</f>
        <v>7.0997039118647107</v>
      </c>
      <c r="L32" s="1">
        <f>SUM([1]Transport_Aviation_Intl!H$12,[1]Transport!H$28)</f>
        <v>7.3341971607163892</v>
      </c>
      <c r="M32" s="1">
        <f>SUM([1]Transport_Aviation_Intl!I$12,[1]Transport!I$28)</f>
        <v>7.5154587101124903</v>
      </c>
      <c r="N32" s="1">
        <f>SUM([1]Transport_Aviation_Intl!J$12,[1]Transport!J$28)</f>
        <v>7.5210861215829903</v>
      </c>
      <c r="O32" s="1">
        <f>SUM([1]Transport_Aviation_Intl!K$12,[1]Transport!K$28)</f>
        <v>7.5515741933809224</v>
      </c>
      <c r="P32" s="1">
        <f>SUM([1]Transport_Aviation_Intl!L$12,[1]Transport!L$28)</f>
        <v>7.4073264438327993</v>
      </c>
      <c r="Q32" s="1">
        <f>SUM([1]Transport_Aviation_Intl!M$12,[1]Transport!M$28)</f>
        <v>7.3845636781498794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6.8281209022965532</v>
      </c>
      <c r="G33" s="1">
        <f t="shared" si="27"/>
        <v>6.7766286190563036</v>
      </c>
      <c r="H33" s="1">
        <f t="shared" si="27"/>
        <v>8.544393893769902</v>
      </c>
      <c r="I33" s="1">
        <f t="shared" si="27"/>
        <v>12.924788586712893</v>
      </c>
      <c r="J33" s="1">
        <f t="shared" si="27"/>
        <v>11.090114076604774</v>
      </c>
      <c r="K33" s="1">
        <f>SUM(K34:K36)</f>
        <v>11.030452447911575</v>
      </c>
      <c r="L33" s="1">
        <f t="shared" ref="L33:O33" si="28">SUM(L34:L36)</f>
        <v>10.789618832894012</v>
      </c>
      <c r="M33" s="1">
        <f t="shared" si="28"/>
        <v>10.681818644669702</v>
      </c>
      <c r="N33" s="1">
        <f t="shared" si="28"/>
        <v>10.454273075138776</v>
      </c>
      <c r="O33" s="1">
        <f t="shared" si="28"/>
        <v>10.122092745309402</v>
      </c>
      <c r="P33" s="1">
        <f>SUM(P34:P36)</f>
        <v>8.8094879428171389</v>
      </c>
      <c r="Q33" s="1">
        <f>SUM(Q34:Q36)</f>
        <v>8.5607440734691735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2.3913950490623108</v>
      </c>
      <c r="G34" s="1">
        <f t="shared" si="29"/>
        <v>2.3779749283806022</v>
      </c>
      <c r="H34" s="1">
        <f t="shared" si="29"/>
        <v>3.9113687458250954</v>
      </c>
      <c r="I34" s="1">
        <f t="shared" si="29"/>
        <v>2.443123475864585</v>
      </c>
      <c r="J34" s="1">
        <f>IF(J30-MAX(F30:I30)&lt;0,J30,MAX(F30:I30))</f>
        <v>1.8301363190091378</v>
      </c>
      <c r="K34" s="1">
        <f>IF(K30-MAX(F30:J30)&lt;0,K30,MAX(F30:J30))</f>
        <v>1.8592181284128513</v>
      </c>
      <c r="L34" s="1">
        <f t="shared" ref="L34:O34" si="30">IF(L30-MAX(G30:K30)&lt;0,L30,MAX(G30:K30))</f>
        <v>1.765550958514293</v>
      </c>
      <c r="M34" s="1">
        <f t="shared" si="30"/>
        <v>1.6823167219968447</v>
      </c>
      <c r="N34" s="1">
        <f t="shared" si="30"/>
        <v>1.4247628221281294</v>
      </c>
      <c r="O34" s="1">
        <f t="shared" si="30"/>
        <v>1.2244143922333102</v>
      </c>
      <c r="P34" s="1">
        <f>IF(P30-MAX(K30:O30)&lt;0,P30,MAX(K30:O30))</f>
        <v>0.13232532188834334</v>
      </c>
      <c r="Q34" s="1">
        <f>IF(Q30-MAX(L30:P30)&lt;0,Q30,MAX(L30:P30))</f>
        <v>-4.0833389237976192E-2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4.4341510762680754</v>
      </c>
      <c r="G35" s="1">
        <f t="shared" si="29"/>
        <v>4.3986160621845576</v>
      </c>
      <c r="H35" s="1">
        <f t="shared" si="29"/>
        <v>4.6284645588852591</v>
      </c>
      <c r="I35" s="1">
        <f t="shared" si="29"/>
        <v>4.1165063571280998</v>
      </c>
      <c r="J35" s="1">
        <f>IF(J31-MAX(F31:I31)&lt;0,J31,MAX(F31:I31))</f>
        <v>2.8948190038754289</v>
      </c>
      <c r="K35" s="1">
        <f>IF(K31-MAX(F31:J31)&lt;0,K31,MAX(F31:J31))</f>
        <v>2.2375700796592364</v>
      </c>
      <c r="L35" s="1">
        <f t="shared" ref="L35:O35" si="31">IF(L31-MAX(G31:K31)&lt;0,L31,MAX(G31:K31))</f>
        <v>1.9243639625150082</v>
      </c>
      <c r="M35" s="1">
        <f t="shared" si="31"/>
        <v>1.665304761956468</v>
      </c>
      <c r="N35" s="1">
        <f t="shared" si="31"/>
        <v>1.5140515428981549</v>
      </c>
      <c r="O35" s="1">
        <f t="shared" si="31"/>
        <v>1.3765922314931005</v>
      </c>
      <c r="P35" s="1">
        <f>IF(P31-MAX(K31:O31)&lt;0,P31,MAX(K31:O31))</f>
        <v>1.2698361770959961</v>
      </c>
      <c r="Q35" s="1">
        <f>IF(Q31-MAX(L31:P31)&lt;0,Q31,MAX(L31:P31))</f>
        <v>1.2170137845572706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2.5747769661673601E-3</v>
      </c>
      <c r="G36" s="1">
        <f>SUM([1]Transport!C$28,[1]Transport_Aviation_Intl!C$12)</f>
        <v>3.7628491144146199E-5</v>
      </c>
      <c r="H36" s="1">
        <f>SUM([1]Transport!D$28,[1]Transport_Aviation_Intl!D$12)</f>
        <v>4.5605890595471999E-3</v>
      </c>
      <c r="I36" s="1">
        <f>SUM([1]Transport!E$28,[1]Transport_Aviation_Intl!E$12)</f>
        <v>6.3651587537202072</v>
      </c>
      <c r="J36" s="1">
        <f>IF(J32-MAX(F32:I32)&lt;0,J32,MAX(F32:I32))</f>
        <v>6.3651587537202072</v>
      </c>
      <c r="K36" s="1">
        <f>IF(K32-MAX(G32:J32)&lt;0,K32,MAX(G32:J32))</f>
        <v>6.9336642398394863</v>
      </c>
      <c r="L36" s="1">
        <f t="shared" ref="L36:O36" si="32">IF(L32-MAX(H32:K32)&lt;0,L32,MAX(H32:K32))</f>
        <v>7.0997039118647107</v>
      </c>
      <c r="M36" s="1">
        <f t="shared" si="32"/>
        <v>7.3341971607163892</v>
      </c>
      <c r="N36" s="1">
        <f t="shared" si="32"/>
        <v>7.5154587101124903</v>
      </c>
      <c r="O36" s="1">
        <f t="shared" si="32"/>
        <v>7.5210861215829903</v>
      </c>
      <c r="P36" s="1">
        <f>IF(P32-MAX(L32:O32)&lt;0,P32,MAX(L32:O32))</f>
        <v>7.4073264438327993</v>
      </c>
      <c r="Q36" s="1">
        <f>IF(Q32-MAX(M32:P32)&lt;0,Q32,MAX(M32:P32))</f>
        <v>7.3845636781498794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0.56850548611927909</v>
      </c>
      <c r="K37" s="1">
        <f t="shared" si="33"/>
        <v>0.16603967202522441</v>
      </c>
      <c r="L37" s="1">
        <f t="shared" ref="L37:O37" si="34">SUM(L38:L40)</f>
        <v>0.23449324885167844</v>
      </c>
      <c r="M37" s="1">
        <f t="shared" si="34"/>
        <v>0.18126154939610117</v>
      </c>
      <c r="N37" s="1">
        <f t="shared" si="34"/>
        <v>5.6274114704999434E-3</v>
      </c>
      <c r="O37" s="1">
        <f t="shared" si="34"/>
        <v>3.0488071797932115E-2</v>
      </c>
      <c r="P37" s="1">
        <f>SUM(P38:P40)</f>
        <v>0</v>
      </c>
      <c r="Q37" s="1">
        <f>SUM(Q38:Q40)</f>
        <v>0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0.56850548611927909</v>
      </c>
      <c r="K40" s="1">
        <f t="shared" si="35"/>
        <v>0.16603967202522441</v>
      </c>
      <c r="L40" s="1">
        <f t="shared" ref="L40:O40" si="39">L32-L36</f>
        <v>0.23449324885167844</v>
      </c>
      <c r="M40" s="1">
        <f t="shared" si="39"/>
        <v>0.18126154939610117</v>
      </c>
      <c r="N40" s="1">
        <f t="shared" si="39"/>
        <v>5.6274114704999434E-3</v>
      </c>
      <c r="O40" s="1">
        <f t="shared" si="39"/>
        <v>3.0488071797932115E-2</v>
      </c>
      <c r="P40" s="1">
        <f t="shared" si="37"/>
        <v>0</v>
      </c>
      <c r="Q40" s="1">
        <f t="shared" si="37"/>
        <v>0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117.15043727056371</v>
      </c>
      <c r="G41" s="1">
        <f t="shared" ref="G41:K41" si="41">G42+G45</f>
        <v>107.23650038291014</v>
      </c>
      <c r="H41" s="1">
        <f t="shared" si="41"/>
        <v>113.6493240356252</v>
      </c>
      <c r="I41" s="1">
        <f t="shared" si="41"/>
        <v>121.66021946340308</v>
      </c>
      <c r="J41" s="1">
        <f t="shared" si="41"/>
        <v>127.13898972763033</v>
      </c>
      <c r="K41" s="1">
        <f t="shared" si="41"/>
        <v>129.50827599521512</v>
      </c>
      <c r="L41" s="1">
        <f t="shared" ref="L41:O41" si="42">L42+L45</f>
        <v>130.1814621003862</v>
      </c>
      <c r="M41" s="1">
        <f t="shared" si="42"/>
        <v>128.454053654445</v>
      </c>
      <c r="N41" s="1">
        <f t="shared" si="42"/>
        <v>125.12701701543421</v>
      </c>
      <c r="O41" s="1">
        <f t="shared" si="42"/>
        <v>121.13074027612195</v>
      </c>
      <c r="P41" s="1">
        <f>P42+P45</f>
        <v>121.62743682563308</v>
      </c>
      <c r="Q41" s="1">
        <f>Q42+Q45</f>
        <v>110.42265599530728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117.15043727056371</v>
      </c>
      <c r="G42" s="1">
        <f t="shared" ref="G42:K42" si="43">G43+G44</f>
        <v>106.71999977944306</v>
      </c>
      <c r="H42" s="1">
        <f t="shared" si="43"/>
        <v>112.48218365237052</v>
      </c>
      <c r="I42" s="1">
        <f t="shared" si="43"/>
        <v>119.42546180280593</v>
      </c>
      <c r="J42" s="1">
        <f t="shared" si="43"/>
        <v>123.29116510937108</v>
      </c>
      <c r="K42" s="1">
        <f t="shared" si="43"/>
        <v>123.38305606762887</v>
      </c>
      <c r="L42" s="1">
        <f t="shared" ref="L42:O42" si="44">L43+L44</f>
        <v>123.76282364936789</v>
      </c>
      <c r="M42" s="1">
        <f t="shared" si="44"/>
        <v>121.74660437302499</v>
      </c>
      <c r="N42" s="1">
        <f t="shared" si="44"/>
        <v>118.02515576051532</v>
      </c>
      <c r="O42" s="1">
        <f t="shared" si="44"/>
        <v>113.71789805920623</v>
      </c>
      <c r="P42" s="1">
        <f>P43+P44</f>
        <v>112.87287954626217</v>
      </c>
      <c r="Q42" s="1">
        <f>Q43+Q44</f>
        <v>101.30560208120332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117.15043727056371</v>
      </c>
      <c r="G43" s="1" cm="1">
        <f t="array" ref="G43">SUMPRODUCT(("NGA"=[1]OUT_PrimaryEnergyCons!$C$4:$C$10000)*1,[1]OUT_PrimaryEnergyCons!E$4:E$10000)</f>
        <v>106.71999977944306</v>
      </c>
      <c r="H43" s="1" cm="1">
        <f t="array" ref="H43">SUMPRODUCT(("NGA"=[1]OUT_PrimaryEnergyCons!$C$4:$C$10000)*1,[1]OUT_PrimaryEnergyCons!F$4:F$10000)</f>
        <v>112.48218365237052</v>
      </c>
      <c r="I43" s="1" cm="1">
        <f t="array" ref="I43">SUMPRODUCT(("NGA"=[1]OUT_PrimaryEnergyCons!$C$4:$C$10000)*1,[1]OUT_PrimaryEnergyCons!G$4:G$10000)</f>
        <v>119.42330554616296</v>
      </c>
      <c r="J43" s="1" cm="1">
        <f t="array" ref="J43">SUMPRODUCT(("NGA"=[1]OUT_PrimaryEnergyCons!$C$4:$C$10000)*1,[1]OUT_PrimaryEnergyCons!H$4:H$10000)</f>
        <v>123.2874244801916</v>
      </c>
      <c r="K43" s="1" cm="1">
        <f t="array" ref="K43">SUMPRODUCT(("NGA"=[1]OUT_PrimaryEnergyCons!$C$4:$C$10000)*1,[1]OUT_PrimaryEnergyCons!I$4:I$10000)</f>
        <v>123.37948779331823</v>
      </c>
      <c r="L43" s="1" cm="1">
        <f t="array" ref="L43">SUMPRODUCT(("NGA"=[1]OUT_PrimaryEnergyCons!$C$4:$C$10000)*1,[1]OUT_PrimaryEnergyCons!J$4:J$10000)</f>
        <v>123.75915253672258</v>
      </c>
      <c r="M43" s="1" cm="1">
        <f t="array" ref="M43">SUMPRODUCT(("NGA"=[1]OUT_PrimaryEnergyCons!$C$4:$C$10000)*1,[1]OUT_PrimaryEnergyCons!K$4:K$10000)</f>
        <v>121.7388601603553</v>
      </c>
      <c r="N43" s="1" cm="1">
        <f t="array" ref="N43">SUMPRODUCT(("NGA"=[1]OUT_PrimaryEnergyCons!$C$4:$C$10000)*1,[1]OUT_PrimaryEnergyCons!L$4:L$10000)</f>
        <v>118.02109923771432</v>
      </c>
      <c r="O43" s="1" cm="1">
        <f t="array" ref="O43">SUMPRODUCT(("NGA"=[1]OUT_PrimaryEnergyCons!$C$4:$C$10000)*1,[1]OUT_PrimaryEnergyCons!M$4:M$10000)</f>
        <v>113.71012033963446</v>
      </c>
      <c r="P43" s="1" cm="1">
        <f t="array" ref="P43">SUMPRODUCT(("NGA"=[1]OUT_PrimaryEnergyCons!$C$4:$C$10000)*1,[1]OUT_PrimaryEnergyCons!N$4:N$10000)</f>
        <v>112.86677870671198</v>
      </c>
      <c r="Q43" s="1" cm="1">
        <f t="array" ref="Q43">SUMPRODUCT(("NGA"=[1]OUT_PrimaryEnergyCons!$C$4:$C$10000)*1,[1]OUT_PrimaryEnergyCons!O$4:O$10000)</f>
        <v>101.29242755552389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2.1562566429670998E-3</v>
      </c>
      <c r="J44" s="1" cm="1">
        <f t="array" ref="J44">SUMPRODUCT(("LNGA"=[1]OUT_PrimaryEnergyCons!$C$4:$C$10000)*1,[1]OUT_PrimaryEnergyCons!H$4:H$10000)</f>
        <v>3.7406291794792909E-3</v>
      </c>
      <c r="K44" s="1" cm="1">
        <f t="array" ref="K44">SUMPRODUCT(("LNGA"=[1]OUT_PrimaryEnergyCons!$C$4:$C$10000)*1,[1]OUT_PrimaryEnergyCons!I$4:I$10000)</f>
        <v>3.5682743106412057E-3</v>
      </c>
      <c r="L44" s="1" cm="1">
        <f t="array" ref="L44">SUMPRODUCT(("LNGA"=[1]OUT_PrimaryEnergyCons!$C$4:$C$10000)*1,[1]OUT_PrimaryEnergyCons!J$4:J$10000)</f>
        <v>3.6711126453040882E-3</v>
      </c>
      <c r="M44" s="1" cm="1">
        <f t="array" ref="M44">SUMPRODUCT(("LNGA"=[1]OUT_PrimaryEnergyCons!$C$4:$C$10000)*1,[1]OUT_PrimaryEnergyCons!K$4:K$10000)</f>
        <v>7.7442126696929646E-3</v>
      </c>
      <c r="N44" s="1" cm="1">
        <f t="array" ref="N44">SUMPRODUCT(("LNGA"=[1]OUT_PrimaryEnergyCons!$C$4:$C$10000)*1,[1]OUT_PrimaryEnergyCons!L$4:L$10000)</f>
        <v>4.0565228009924563E-3</v>
      </c>
      <c r="O44" s="1" cm="1">
        <f t="array" ref="O44">SUMPRODUCT(("LNGA"=[1]OUT_PrimaryEnergyCons!$C$4:$C$10000)*1,[1]OUT_PrimaryEnergyCons!M$4:M$10000)</f>
        <v>7.7777195717792904E-3</v>
      </c>
      <c r="P44" s="1" cm="1">
        <f t="array" ref="P44">SUMPRODUCT(("LNGA"=[1]OUT_PrimaryEnergyCons!$C$4:$C$10000)*1,[1]OUT_PrimaryEnergyCons!N$4:N$10000)</f>
        <v>6.1008395501911438E-3</v>
      </c>
      <c r="Q44" s="1" cm="1">
        <f t="array" ref="Q44">SUMPRODUCT(("LNGA"=[1]OUT_PrimaryEnergyCons!$C$4:$C$10000)*1,[1]OUT_PrimaryEnergyCons!O$4:O$10000)</f>
        <v>1.3174525679436722E-2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0.51650060346707694</v>
      </c>
      <c r="H45" s="1" cm="1">
        <f t="array" ref="H45">SUMPRODUCT(("BIO"=[1]OUT_PrimaryEnergyCons!$C$4:$C$10000)*1+("LBIO"=[1]OUT_PrimaryEnergyCons!$C$4:$C$10000)*1,[1]OUT_PrimaryEnergyCons!F$4:F$10000)</f>
        <v>1.167140383254669</v>
      </c>
      <c r="I45" s="1" cm="1">
        <f t="array" ref="I45">SUMPRODUCT(("BIO"=[1]OUT_PrimaryEnergyCons!$C$4:$C$10000)*1+("LBIO"=[1]OUT_PrimaryEnergyCons!$C$4:$C$10000)*1,[1]OUT_PrimaryEnergyCons!G$4:G$10000)</f>
        <v>2.2347576605971478</v>
      </c>
      <c r="J45" s="1" cm="1">
        <f t="array" ref="J45">SUMPRODUCT(("BIO"=[1]OUT_PrimaryEnergyCons!$C$4:$C$10000)*1+("LBIO"=[1]OUT_PrimaryEnergyCons!$C$4:$C$10000)*1,[1]OUT_PrimaryEnergyCons!H$4:H$10000)</f>
        <v>3.8478246182592524</v>
      </c>
      <c r="K45" s="1" cm="1">
        <f t="array" ref="K45">SUMPRODUCT(("BIO"=[1]OUT_PrimaryEnergyCons!$C$4:$C$10000)*1+("LBIO"=[1]OUT_PrimaryEnergyCons!$C$4:$C$10000)*1,[1]OUT_PrimaryEnergyCons!I$4:I$10000)</f>
        <v>6.1252199275862491</v>
      </c>
      <c r="L45" s="1" cm="1">
        <f t="array" ref="L45">SUMPRODUCT(("BIO"=[1]OUT_PrimaryEnergyCons!$C$4:$C$10000)*1+("LBIO"=[1]OUT_PrimaryEnergyCons!$C$4:$C$10000)*1,[1]OUT_PrimaryEnergyCons!J$4:J$10000)</f>
        <v>6.418638451018313</v>
      </c>
      <c r="M45" s="1" cm="1">
        <f t="array" ref="M45">SUMPRODUCT(("BIO"=[1]OUT_PrimaryEnergyCons!$C$4:$C$10000)*1+("LBIO"=[1]OUT_PrimaryEnergyCons!$C$4:$C$10000)*1,[1]OUT_PrimaryEnergyCons!K$4:K$10000)</f>
        <v>6.7074492814200095</v>
      </c>
      <c r="N45" s="1" cm="1">
        <f t="array" ref="N45">SUMPRODUCT(("BIO"=[1]OUT_PrimaryEnergyCons!$C$4:$C$10000)*1+("LBIO"=[1]OUT_PrimaryEnergyCons!$C$4:$C$10000)*1,[1]OUT_PrimaryEnergyCons!L$4:L$10000)</f>
        <v>7.1018612549188944</v>
      </c>
      <c r="O45" s="1" cm="1">
        <f t="array" ref="O45">SUMPRODUCT(("BIO"=[1]OUT_PrimaryEnergyCons!$C$4:$C$10000)*1+("LBIO"=[1]OUT_PrimaryEnergyCons!$C$4:$C$10000)*1,[1]OUT_PrimaryEnergyCons!M$4:M$10000)</f>
        <v>7.4128422169157266</v>
      </c>
      <c r="P45" s="1" cm="1">
        <f t="array" ref="P45">SUMPRODUCT(("BIO"=[1]OUT_PrimaryEnergyCons!$C$4:$C$10000)*1+("LBIO"=[1]OUT_PrimaryEnergyCons!$C$4:$C$10000)*1,[1]OUT_PrimaryEnergyCons!N$4:N$10000)</f>
        <v>8.7545572793709141</v>
      </c>
      <c r="Q45" s="1" cm="1">
        <f t="array" ref="Q45">SUMPRODUCT(("BIO"=[1]OUT_PrimaryEnergyCons!$C$4:$C$10000)*1+("LBIO"=[1]OUT_PrimaryEnergyCons!$C$4:$C$10000)*1,[1]OUT_PrimaryEnergyCons!O$4:O$10000)</f>
        <v>9.1170539141039626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0.51650060346707694</v>
      </c>
      <c r="H46" s="1">
        <f t="shared" si="46"/>
        <v>1.167140383254669</v>
      </c>
      <c r="I46" s="1">
        <f t="shared" si="46"/>
        <v>2.2347576605971478</v>
      </c>
      <c r="J46" s="1">
        <f t="shared" si="46"/>
        <v>2.2347576605971478</v>
      </c>
      <c r="K46" s="1">
        <f t="shared" si="46"/>
        <v>3.8478246182592524</v>
      </c>
      <c r="L46" s="1">
        <f t="shared" si="46"/>
        <v>6.1252199275862491</v>
      </c>
      <c r="M46" s="1">
        <f t="shared" si="46"/>
        <v>6.418638451018313</v>
      </c>
      <c r="N46" s="1">
        <f t="shared" si="46"/>
        <v>6.7074492814200095</v>
      </c>
      <c r="O46" s="1">
        <f t="shared" si="46"/>
        <v>7.1018612549188944</v>
      </c>
      <c r="P46" s="1">
        <f>P47</f>
        <v>7.4128422169157266</v>
      </c>
      <c r="Q46" s="1">
        <f>Q47</f>
        <v>8.7545572793709141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0.51650060346707694</v>
      </c>
      <c r="H47" s="1">
        <f>H45</f>
        <v>1.167140383254669</v>
      </c>
      <c r="I47" s="1">
        <f>I45</f>
        <v>2.2347576605971478</v>
      </c>
      <c r="J47" s="1">
        <f>IF(J45-MAX(F45:I45)&lt;0,J45,MAX(F45:I45))</f>
        <v>2.2347576605971478</v>
      </c>
      <c r="K47" s="1">
        <f>IF(K45-MAX(G45:J45)&lt;0,K45,MAX(G45:J45))</f>
        <v>3.8478246182592524</v>
      </c>
      <c r="L47" s="1">
        <f t="shared" ref="L47:O47" si="47">IF(L45-MAX(H45:K45)&lt;0,L45,MAX(H45:K45))</f>
        <v>6.1252199275862491</v>
      </c>
      <c r="M47" s="1">
        <f t="shared" si="47"/>
        <v>6.418638451018313</v>
      </c>
      <c r="N47" s="1">
        <f t="shared" si="47"/>
        <v>6.7074492814200095</v>
      </c>
      <c r="O47" s="1">
        <f t="shared" si="47"/>
        <v>7.1018612549188944</v>
      </c>
      <c r="P47" s="1">
        <f>IF(P45-MAX(L45:O45)&lt;0,P45,MAX(L45:O45))</f>
        <v>7.4128422169157266</v>
      </c>
      <c r="Q47" s="1">
        <f>IF(Q45-MAX(M45:P45)&lt;0,Q45,MAX(M45:P45))</f>
        <v>8.7545572793709141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1.6130669576621046</v>
      </c>
      <c r="K48" s="1">
        <f t="shared" si="48"/>
        <v>2.2773953093269967</v>
      </c>
      <c r="L48" s="1">
        <f t="shared" si="48"/>
        <v>0.29341852343206387</v>
      </c>
      <c r="M48" s="1">
        <f t="shared" si="48"/>
        <v>0.28881083040169653</v>
      </c>
      <c r="N48" s="1">
        <f t="shared" si="48"/>
        <v>0.3944119734988849</v>
      </c>
      <c r="O48" s="1">
        <f t="shared" si="48"/>
        <v>0.31098096199683223</v>
      </c>
      <c r="P48" s="1">
        <f>P49</f>
        <v>1.3417150624551875</v>
      </c>
      <c r="Q48" s="1">
        <f>Q49</f>
        <v>0.3624966347330485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1.6130669576621046</v>
      </c>
      <c r="K49" s="1">
        <f>K45-K47</f>
        <v>2.2773953093269967</v>
      </c>
      <c r="L49" s="1">
        <f t="shared" ref="L49:O49" si="52">L45-L47</f>
        <v>0.29341852343206387</v>
      </c>
      <c r="M49" s="1">
        <f t="shared" si="52"/>
        <v>0.28881083040169653</v>
      </c>
      <c r="N49" s="1">
        <f t="shared" si="52"/>
        <v>0.3944119734988849</v>
      </c>
      <c r="O49" s="1">
        <f t="shared" si="52"/>
        <v>0.31098096199683223</v>
      </c>
      <c r="P49" s="1">
        <f>P45-P47</f>
        <v>1.3417150624551875</v>
      </c>
      <c r="Q49" s="1">
        <f>Q45-Q47</f>
        <v>0.3624966347330485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250.94821854160557</v>
      </c>
      <c r="G50" s="1" cm="1">
        <f t="array" ref="G50">SUMPRODUCT(("urn"=[1]OUT_PrimaryEnergyCons!$C$4:$C$10000)*1,[1]OUT_PrimaryEnergyCons!E$4:E$10000)</f>
        <v>254.39237910173208</v>
      </c>
      <c r="H50" s="1" cm="1">
        <f t="array" ref="H50">SUMPRODUCT(("urn"=[1]OUT_PrimaryEnergyCons!$C$4:$C$10000)*1,[1]OUT_PrimaryEnergyCons!F$4:F$10000)</f>
        <v>224.04955322773461</v>
      </c>
      <c r="I50" s="1" cm="1">
        <f t="array" ref="I50">SUMPRODUCT(("urn"=[1]OUT_PrimaryEnergyCons!$C$4:$C$10000)*1,[1]OUT_PrimaryEnergyCons!G$4:G$10000)</f>
        <v>221.52314838243203</v>
      </c>
      <c r="J50" s="1" cm="1">
        <f t="array" ref="J50">SUMPRODUCT(("urn"=[1]OUT_PrimaryEnergyCons!$C$4:$C$10000)*1,[1]OUT_PrimaryEnergyCons!H$4:H$10000)</f>
        <v>175.00179920526506</v>
      </c>
      <c r="K50" s="1" cm="1">
        <f t="array" ref="K50">SUMPRODUCT(("urn"=[1]OUT_PrimaryEnergyCons!$C$4:$C$10000)*1,[1]OUT_PrimaryEnergyCons!I$4:I$10000)</f>
        <v>100.00854092353339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28.69505887858929</v>
      </c>
      <c r="O50" s="1" cm="1">
        <f t="array" ref="O50">SUMPRODUCT(("urn"=[1]OUT_PrimaryEnergyCons!$C$4:$C$10000)*1,[1]OUT_PrimaryEnergyCons!M$4:M$10000)</f>
        <v>98.817747726076774</v>
      </c>
      <c r="P50" s="1" cm="1">
        <f t="array" ref="P50">SUMPRODUCT(("urn"=[1]OUT_PrimaryEnergyCons!$C$4:$C$10000)*1,[1]OUT_PrimaryEnergyCons!N$4:N$10000)</f>
        <v>98.851899104933494</v>
      </c>
      <c r="Q50" s="1" cm="1">
        <f t="array" ref="Q50">SUMPRODUCT(("urn"=[1]OUT_PrimaryEnergyCons!$C$4:$C$10000)*1,[1]OUT_PrimaryEnergyCons!O$4:O$10000)</f>
        <v>109.54123564099227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97.160000878944388</v>
      </c>
      <c r="G51" s="1">
        <f t="shared" ref="G51:K51" si="53">SUM(G52:G55)</f>
        <v>50.277127716212142</v>
      </c>
      <c r="H51" s="1">
        <f t="shared" si="53"/>
        <v>50.455113452414722</v>
      </c>
      <c r="I51" s="1">
        <f t="shared" si="53"/>
        <v>50.744166012402317</v>
      </c>
      <c r="J51" s="1">
        <f t="shared" si="53"/>
        <v>56.291873689995491</v>
      </c>
      <c r="K51" s="1">
        <f t="shared" si="53"/>
        <v>59.439310168680429</v>
      </c>
      <c r="L51" s="1">
        <f t="shared" ref="L51:O51" si="54">SUM(L52:L55)</f>
        <v>65.530107524086063</v>
      </c>
      <c r="M51" s="1">
        <f t="shared" si="54"/>
        <v>63.338538652849429</v>
      </c>
      <c r="N51" s="1">
        <f t="shared" si="54"/>
        <v>69.175474889332122</v>
      </c>
      <c r="O51" s="1">
        <f t="shared" si="54"/>
        <v>69.188217146254431</v>
      </c>
      <c r="P51" s="1">
        <f>SUM(P52:P55)</f>
        <v>69.191081472423562</v>
      </c>
      <c r="Q51" s="1">
        <f>SUM(Q52:Q55)</f>
        <v>69.189700974801497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15.013805804505804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2.5806872026915201E-2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1.7669258476251368E-2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2.0365738633986524E-2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1.4485354723727971E-2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1.109316934656185E-2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8.101503201746121E-3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1.2603076047741224E-2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1.1919733155988646E-2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3.2814696930322934E-2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3.4377431177617386E-2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4.7879378079121238E-2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28.948621079825447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17.896136568862943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21.798387766539818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15.355074112408488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21.784940170041835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30.009486846103432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36.588707576892986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34.132461666961753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62.509804137508702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69.145254618292782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69.151825930948291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69.131121574889846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46.398475558329402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32.354201168365528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28.63823925025768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35.368351926470311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34.491897986319074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29.418121693133635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28.932652235752329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29.19278574979068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6.6531395970098322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9.5007706874550204E-3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4.2677716895096179E-3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9.6000386204961145E-3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6.7990984362837228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9.831069567603544E-4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8.1717714097007035E-4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3.7423488953781551E-4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5.5017891084980022E-4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6.0846009680259644E-4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6.4620823899868023E-4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6.8816004925816476E-4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6.1142165759407751E-4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6.4706034387484329E-4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6.1033860814636311E-4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1.0999832120417983E-3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5.2955641756124621E-3</v>
      </c>
      <c r="L56" s="1" cm="1">
        <f t="array" ref="L56">SUMPRODUCT(("h2"=[1]OUT_PrimaryEnergyCons!$C$4:$C$10000)*1,[1]OUT_PrimaryEnergyCons!J$4:J$10000)</f>
        <v>5.3202122823652921E-3</v>
      </c>
      <c r="M56" s="1" cm="1">
        <f t="array" ref="M56">SUMPRODUCT(("h2"=[1]OUT_PrimaryEnergyCons!$C$4:$C$10000)*1,[1]OUT_PrimaryEnergyCons!K$4:K$10000)</f>
        <v>4.2806536593722544E-3</v>
      </c>
      <c r="N56" s="1" cm="1">
        <f t="array" ref="N56">SUMPRODUCT(("h2"=[1]OUT_PrimaryEnergyCons!$C$4:$C$10000)*1,[1]OUT_PrimaryEnergyCons!L$4:L$10000)</f>
        <v>1.5420209759245561E-3</v>
      </c>
      <c r="O56" s="1" cm="1">
        <f t="array" ref="O56">SUMPRODUCT(("h2"=[1]OUT_PrimaryEnergyCons!$C$4:$C$10000)*1,[1]OUT_PrimaryEnergyCons!M$4:M$10000)</f>
        <v>3.2417520850228938E-3</v>
      </c>
      <c r="P56" s="1" cm="1">
        <f t="array" ref="P56">SUMPRODUCT(("h2"=[1]OUT_PrimaryEnergyCons!$C$4:$C$10000)*1,[1]OUT_PrimaryEnergyCons!N$4:N$10000)</f>
        <v>2.1636807573610301E-3</v>
      </c>
      <c r="Q56" s="1" cm="1">
        <f t="array" ref="Q56">SUMPRODUCT(("h2"=[1]OUT_PrimaryEnergyCons!$C$4:$C$10000)*1,[1]OUT_PrimaryEnergyCons!O$4:O$10000)</f>
        <v>5.180085506482043E-3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117.17000669230794</v>
      </c>
      <c r="G57" s="3">
        <f t="shared" ref="G57:O57" si="58">G58</f>
        <v>35.805719481929195</v>
      </c>
      <c r="H57" s="3">
        <f t="shared" si="58"/>
        <v>64.433517558450092</v>
      </c>
      <c r="I57" s="3">
        <f t="shared" si="58"/>
        <v>80.785563590573176</v>
      </c>
      <c r="J57" s="3">
        <f t="shared" si="58"/>
        <v>65.544170785338324</v>
      </c>
      <c r="K57" s="3">
        <f t="shared" si="58"/>
        <v>43.254156153389481</v>
      </c>
      <c r="L57" s="3">
        <f t="shared" si="58"/>
        <v>25.533998050313564</v>
      </c>
      <c r="M57" s="3">
        <f t="shared" si="58"/>
        <v>28.263424764736701</v>
      </c>
      <c r="N57" s="3">
        <f t="shared" si="58"/>
        <v>48.516222620246324</v>
      </c>
      <c r="O57" s="3">
        <f t="shared" si="58"/>
        <v>65.347752430610271</v>
      </c>
      <c r="P57" s="3">
        <f>P58</f>
        <v>63.056480081299739</v>
      </c>
      <c r="Q57" s="3">
        <f>Q58</f>
        <v>59.293617137364855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117.17000669230794</v>
      </c>
      <c r="G58" s="1">
        <f t="shared" ref="G58:K58" si="59">SUM(G59:G62)</f>
        <v>35.805719481929195</v>
      </c>
      <c r="H58" s="1">
        <f t="shared" si="59"/>
        <v>64.433517558450092</v>
      </c>
      <c r="I58" s="1">
        <f t="shared" si="59"/>
        <v>80.785563590573176</v>
      </c>
      <c r="J58" s="1">
        <f t="shared" si="59"/>
        <v>65.544170785338324</v>
      </c>
      <c r="K58" s="1">
        <f t="shared" si="59"/>
        <v>43.254156153389481</v>
      </c>
      <c r="L58" s="1">
        <f t="shared" ref="L58:O58" si="60">SUM(L59:L62)</f>
        <v>25.533998050313564</v>
      </c>
      <c r="M58" s="1">
        <f t="shared" si="60"/>
        <v>28.263424764736701</v>
      </c>
      <c r="N58" s="1">
        <f t="shared" si="60"/>
        <v>48.516222620246324</v>
      </c>
      <c r="O58" s="1">
        <f t="shared" si="60"/>
        <v>65.347752430610271</v>
      </c>
      <c r="P58" s="1">
        <f>SUM(P59:P62)</f>
        <v>63.056480081299739</v>
      </c>
      <c r="Q58" s="1">
        <f>SUM(Q59:Q62)</f>
        <v>59.293617137364855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6.2295583549019771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1.4721716469662262E-3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2.6652186948112194E-3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4.23414629181273E-4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5.3518810121306487E-4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5.0686236337276966E-4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4.5251374007753006E-4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4.0835868736709043E-4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4.5312060444759229E-4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4.802035437913215E-4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4.6236063101960835E-4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8.7788546625435849E-4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12.753360727030081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1.1288686695319333E-3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1.0504720113195341E-3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6.6198001603568878E-4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1.0879593814902395E-3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1.101750822424293E-3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8.703649094900449E-4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1.0849471081549363E-3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7.2782195003113636E-4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1.0039640451054541E-3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9.3700160542320107E-4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1.7558939961181748E-3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26.492979872340378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8.3497548660888346E-4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8.916567200791479E-4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8.1633050959503326E-4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1.2597691429292522E-3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1.3646816693712136E-3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1.079674842387107E-3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8.5449111411225369E-4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6.1828380427292415E-4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1.2381292413902248E-3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1.2224476065873418E-3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2.3635445128119357E-3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71.694107738035498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35.802283466126084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64.428910211023876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80.783661865418367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65.541287868712686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43.251182858534314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25.531595496821609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28.261076967827066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48.514423393887576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65.345030133779986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63.053858271456711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59.288619813389673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251.18899938325055</v>
      </c>
      <c r="G63" s="3">
        <f t="shared" ref="G63:K63" si="65">SUM(G64,G66,G74,G82,G130,G151,G159,G161,G169,G173,G167)</f>
        <v>229.66120237409606</v>
      </c>
      <c r="H63" s="3">
        <f t="shared" si="65"/>
        <v>255.86940036259989</v>
      </c>
      <c r="I63" s="3">
        <f t="shared" si="65"/>
        <v>289.0338207569859</v>
      </c>
      <c r="J63" s="3">
        <f t="shared" si="65"/>
        <v>279.71389927268871</v>
      </c>
      <c r="K63" s="3">
        <f t="shared" si="65"/>
        <v>259.50159150981534</v>
      </c>
      <c r="L63" s="3">
        <f t="shared" ref="L63:O63" si="66">SUM(L64,L66,L74,L82,L130,L151,L159,L161,L169,L173,L167)</f>
        <v>233.40580512202038</v>
      </c>
      <c r="M63" s="3">
        <f t="shared" si="66"/>
        <v>238.23494931760166</v>
      </c>
      <c r="N63" s="3">
        <f t="shared" si="66"/>
        <v>254.26930084016794</v>
      </c>
      <c r="O63" s="3">
        <f t="shared" si="66"/>
        <v>282.89798132435311</v>
      </c>
      <c r="P63" s="3">
        <f>SUM(P64,P66,P74,P82,P130,P151,P159,P161,P169,P173,P167)</f>
        <v>286.4779184187301</v>
      </c>
      <c r="Q63" s="3">
        <f>SUM(Q64,Q66,Q74,Q82,Q130,Q151,Q159,Q161,Q169,Q173,Q167)</f>
        <v>293.82205183557483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82.760005765598734</v>
      </c>
      <c r="G64" s="1">
        <f t="shared" ref="G64:O64" si="67">+G65</f>
        <v>83.109683065146527</v>
      </c>
      <c r="H64" s="1">
        <f t="shared" si="67"/>
        <v>73.037368112219411</v>
      </c>
      <c r="I64" s="1">
        <f t="shared" si="67"/>
        <v>73.077203992766613</v>
      </c>
      <c r="J64" s="1">
        <f t="shared" si="67"/>
        <v>57.791810296791184</v>
      </c>
      <c r="K64" s="1">
        <f t="shared" si="67"/>
        <v>33.160765195503245</v>
      </c>
      <c r="L64" s="1">
        <f t="shared" si="67"/>
        <v>0</v>
      </c>
      <c r="M64" s="1">
        <f t="shared" si="67"/>
        <v>0</v>
      </c>
      <c r="N64" s="1">
        <f t="shared" si="67"/>
        <v>8.1388702222869931</v>
      </c>
      <c r="O64" s="1">
        <f t="shared" si="67"/>
        <v>31.389700244631626</v>
      </c>
      <c r="P64" s="1">
        <f>+P65</f>
        <v>31.40106753033124</v>
      </c>
      <c r="Q64" s="1">
        <f>+Q65</f>
        <v>35.102550377679592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82.760005765598734</v>
      </c>
      <c r="G65" s="1">
        <f>'[1]Electricity and CHPs'!C14</f>
        <v>83.109683065146527</v>
      </c>
      <c r="H65" s="1">
        <f>'[1]Electricity and CHPs'!D14</f>
        <v>73.037368112219411</v>
      </c>
      <c r="I65" s="1">
        <f>'[1]Electricity and CHPs'!E14</f>
        <v>73.077203992766613</v>
      </c>
      <c r="J65" s="1">
        <f>'[1]Electricity and CHPs'!F14</f>
        <v>57.791810296791184</v>
      </c>
      <c r="K65" s="1">
        <f>'[1]Electricity and CHPs'!G14</f>
        <v>33.160765195503245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8.1388702222869931</v>
      </c>
      <c r="O65" s="1">
        <f>'[1]Electricity and CHPs'!K14</f>
        <v>31.389700244631626</v>
      </c>
      <c r="P65" s="1">
        <f>'[1]Electricity and CHPs'!L14</f>
        <v>31.40106753033124</v>
      </c>
      <c r="Q65" s="1">
        <f>'[1]Electricity and CHPs'!M14</f>
        <v>35.102550377679592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146.22000671148677</v>
      </c>
      <c r="G66" s="1">
        <f t="shared" ref="G66:K66" si="71">SUM(G67:G69)</f>
        <v>121.59956072117501</v>
      </c>
      <c r="H66" s="1">
        <f t="shared" si="71"/>
        <v>140.00926098369757</v>
      </c>
      <c r="I66" s="1">
        <f t="shared" si="71"/>
        <v>146.82155482667739</v>
      </c>
      <c r="J66" s="1">
        <f t="shared" si="71"/>
        <v>146.85917302636236</v>
      </c>
      <c r="K66" s="1">
        <f t="shared" si="71"/>
        <v>146.88921797802479</v>
      </c>
      <c r="L66" s="1">
        <f t="shared" ref="L66:O66" si="72">SUM(L67:L69)</f>
        <v>146.92019258567211</v>
      </c>
      <c r="M66" s="1">
        <f t="shared" si="72"/>
        <v>146.95220466083632</v>
      </c>
      <c r="N66" s="1">
        <f t="shared" si="72"/>
        <v>146.98125305484621</v>
      </c>
      <c r="O66" s="1">
        <f t="shared" si="72"/>
        <v>147.01555661138417</v>
      </c>
      <c r="P66" s="1">
        <f>SUM(P67:P69)</f>
        <v>147.05654009564748</v>
      </c>
      <c r="Q66" s="1">
        <f>SUM(Q67:Q69)</f>
        <v>147.10213736215769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66.74568000006127</v>
      </c>
      <c r="G67" s="1">
        <f>'[1]Electricity and CHPs'!C15</f>
        <v>49.798800352712256</v>
      </c>
      <c r="H67" s="1">
        <f>'[1]Electricity and CHPs'!D15</f>
        <v>68.529113282402164</v>
      </c>
      <c r="I67" s="1">
        <f>'[1]Electricity and CHPs'!E15</f>
        <v>69.614448274865339</v>
      </c>
      <c r="J67" s="1">
        <f>'[1]Electricity and CHPs'!F15</f>
        <v>70.698699107497674</v>
      </c>
      <c r="K67" s="1">
        <f>'[1]Electricity and CHPs'!G15</f>
        <v>71.783255833204876</v>
      </c>
      <c r="L67" s="1">
        <f>'[1]Electricity and CHPs'!H15</f>
        <v>72.866841176633088</v>
      </c>
      <c r="M67" s="1">
        <f>'[1]Electricity and CHPs'!I15</f>
        <v>73.95206249170468</v>
      </c>
      <c r="N67" s="1">
        <f>'[1]Electricity and CHPs'!J15</f>
        <v>73.952047133395268</v>
      </c>
      <c r="O67" s="1">
        <f>'[1]Electricity and CHPs'!K15</f>
        <v>73.952170913094974</v>
      </c>
      <c r="P67" s="1">
        <f>'[1]Electricity and CHPs'!L15</f>
        <v>73.952155924135425</v>
      </c>
      <c r="Q67" s="1">
        <f>'[1]Electricity and CHPs'!M15</f>
        <v>73.951231429546922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66.63240050276066</v>
      </c>
      <c r="G68" s="1">
        <f>'[1]Electricity and CHPs'!C16</f>
        <v>55.764001733336393</v>
      </c>
      <c r="H68" s="1">
        <f>'[1]Electricity and CHPs'!D16</f>
        <v>65.556318370186943</v>
      </c>
      <c r="I68" s="1">
        <f>'[1]Electricity and CHPs'!E16</f>
        <v>64.475119945139795</v>
      </c>
      <c r="J68" s="1">
        <f>'[1]Electricity and CHPs'!F16</f>
        <v>63.391538066884053</v>
      </c>
      <c r="K68" s="1">
        <f>'[1]Electricity and CHPs'!G16</f>
        <v>62.306984633605893</v>
      </c>
      <c r="L68" s="1">
        <f>'[1]Electricity and CHPs'!H16</f>
        <v>61.223399740429272</v>
      </c>
      <c r="M68" s="1">
        <f>'[1]Electricity and CHPs'!I16</f>
        <v>60.138180813793028</v>
      </c>
      <c r="N68" s="1">
        <f>'[1]Electricity and CHPs'!J16</f>
        <v>60.138199039348805</v>
      </c>
      <c r="O68" s="1">
        <f>'[1]Electricity and CHPs'!K16</f>
        <v>60.138075297195272</v>
      </c>
      <c r="P68" s="1">
        <f>'[1]Electricity and CHPs'!L16</f>
        <v>60.1380964897062</v>
      </c>
      <c r="Q68" s="1">
        <f>'[1]Electricity and CHPs'!M16</f>
        <v>60.139069257220655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12.841926208664832</v>
      </c>
      <c r="G69" s="1">
        <f>'[1]Electricity and CHPs'!C17</f>
        <v>16.036758635126368</v>
      </c>
      <c r="H69" s="1">
        <f>'[1]Electricity and CHPs'!D17</f>
        <v>5.9238293311084522</v>
      </c>
      <c r="I69" s="1">
        <f>'[1]Electricity and CHPs'!E17</f>
        <v>12.731986606672251</v>
      </c>
      <c r="J69" s="1">
        <f>'[1]Electricity and CHPs'!F17</f>
        <v>12.768935851980618</v>
      </c>
      <c r="K69" s="1">
        <f>'[1]Electricity and CHPs'!G17</f>
        <v>12.798977511214028</v>
      </c>
      <c r="L69" s="1">
        <f>'[1]Electricity and CHPs'!H17</f>
        <v>12.829951668609736</v>
      </c>
      <c r="M69" s="1">
        <f>'[1]Electricity and CHPs'!I17</f>
        <v>12.861961355338595</v>
      </c>
      <c r="N69" s="1">
        <f>'[1]Electricity and CHPs'!J17</f>
        <v>12.891006882102143</v>
      </c>
      <c r="O69" s="1">
        <f>'[1]Electricity and CHPs'!K17</f>
        <v>12.925310401093919</v>
      </c>
      <c r="P69" s="1">
        <f>'[1]Electricity and CHPs'!L17</f>
        <v>12.966287681805857</v>
      </c>
      <c r="Q69" s="1">
        <f>'[1]Electricity and CHPs'!M17</f>
        <v>13.011836675390096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0.11191224241965478</v>
      </c>
      <c r="G70" s="1">
        <f t="shared" ref="G70" si="74">SUM(G71:G73)</f>
        <v>0.17153368728161147</v>
      </c>
      <c r="H70" s="1">
        <f t="shared" ref="H70" si="75">SUM(H71:H73)</f>
        <v>1.3346208218310203E-2</v>
      </c>
      <c r="I70" s="1">
        <f t="shared" ref="I70" si="76">SUM(I71:I73)</f>
        <v>0.17153126702984028</v>
      </c>
      <c r="J70" s="1">
        <f t="shared" ref="J70" si="77">SUM(J71:J73)</f>
        <v>0.1715454023680428</v>
      </c>
      <c r="K70" s="1">
        <f t="shared" ref="K70" si="78">SUM(K71:K73)</f>
        <v>2.6528524106817879E-2</v>
      </c>
      <c r="L70" s="1">
        <f t="shared" ref="L70:O70" si="79">SUM(L71:L73)</f>
        <v>3.8972180207216461E-2</v>
      </c>
      <c r="M70" s="1">
        <f t="shared" si="79"/>
        <v>6.8334568434938653E-2</v>
      </c>
      <c r="N70" s="1">
        <f t="shared" si="79"/>
        <v>5.1923797347651679E-2</v>
      </c>
      <c r="O70" s="1">
        <f t="shared" si="79"/>
        <v>7.2268364513860969E-2</v>
      </c>
      <c r="P70" s="1">
        <f>SUM(P71:P73)</f>
        <v>6.3660758076734963E-2</v>
      </c>
      <c r="Q70" s="1">
        <f>SUM(Q71:Q73)</f>
        <v>8.9312579212419668E-2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3.9602958045866499E-2</v>
      </c>
      <c r="G71" s="1">
        <f>'[1]Electricity and CHPs'!C18</f>
        <v>8.6367225798690843E-5</v>
      </c>
      <c r="H71" s="1">
        <f>'[1]Electricity and CHPs'!D18</f>
        <v>8.0381829016999487E-3</v>
      </c>
      <c r="I71" s="1">
        <f>'[1]Electricity and CHPs'!E18</f>
        <v>3.8057763613340303E-3</v>
      </c>
      <c r="J71" s="1">
        <f>'[1]Electricity and CHPs'!F18</f>
        <v>4.6404288862060081E-3</v>
      </c>
      <c r="K71" s="1">
        <f>'[1]Electricity and CHPs'!G18</f>
        <v>5.8560480216814717E-3</v>
      </c>
      <c r="L71" s="1">
        <f>'[1]Electricity and CHPs'!H18</f>
        <v>1.6140727975554572E-2</v>
      </c>
      <c r="M71" s="1">
        <f>'[1]Electricity and CHPs'!I18</f>
        <v>4.0195272276500389E-2</v>
      </c>
      <c r="N71" s="1">
        <f>'[1]Electricity and CHPs'!J18</f>
        <v>2.1679912586746203E-2</v>
      </c>
      <c r="O71" s="1">
        <f>'[1]Electricity and CHPs'!K18</f>
        <v>4.1018714663944002E-2</v>
      </c>
      <c r="P71" s="1">
        <f>'[1]Electricity and CHPs'!L18</f>
        <v>3.2718373803626348E-2</v>
      </c>
      <c r="Q71" s="1">
        <f>'[1]Electricity and CHPs'!M18</f>
        <v>5.6566020786960006E-2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1.8029645946682771E-3</v>
      </c>
      <c r="G72" s="1">
        <f>'[1]Electricity and CHPs'!C28</f>
        <v>5.8662823464277772E-5</v>
      </c>
      <c r="H72" s="1">
        <f>'[1]Electricity and CHPs'!D28</f>
        <v>2.3175879368509326E-3</v>
      </c>
      <c r="I72" s="1">
        <f>'[1]Electricity and CHPs'!E28</f>
        <v>1.6057434253813165E-3</v>
      </c>
      <c r="J72" s="1">
        <f>'[1]Electricity and CHPs'!F28</f>
        <v>2.2335005388600692E-3</v>
      </c>
      <c r="K72" s="1">
        <f>'[1]Electricity and CHPs'!G28</f>
        <v>2.3348558056943865E-3</v>
      </c>
      <c r="L72" s="1">
        <f>'[1]Electricity and CHPs'!H28</f>
        <v>2.4891857460404383E-3</v>
      </c>
      <c r="M72" s="1">
        <f>'[1]Electricity and CHPs'!I28</f>
        <v>4.0480937055542322E-3</v>
      </c>
      <c r="N72" s="1">
        <f>'[1]Electricity and CHPs'!J28</f>
        <v>2.7034441991128939E-3</v>
      </c>
      <c r="O72" s="1">
        <f>'[1]Electricity and CHPs'!K28</f>
        <v>3.8916158445376397E-3</v>
      </c>
      <c r="P72" s="1">
        <f>'[1]Electricity and CHPs'!L28</f>
        <v>3.0616337917405622E-3</v>
      </c>
      <c r="Q72" s="1">
        <f>'[1]Electricity and CHPs'!M28</f>
        <v>3.8805874236905753E-3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7.0506319779120002E-2</v>
      </c>
      <c r="G73" s="1">
        <f>'[1]Electricity and CHPs'!C41</f>
        <v>0.1713886572323485</v>
      </c>
      <c r="H73" s="1">
        <f>'[1]Electricity and CHPs'!D41</f>
        <v>2.9904373797593211E-3</v>
      </c>
      <c r="I73" s="1">
        <f>'[1]Electricity and CHPs'!E41</f>
        <v>0.16611974724312495</v>
      </c>
      <c r="J73" s="1">
        <f>'[1]Electricity and CHPs'!F41</f>
        <v>0.16467147294297674</v>
      </c>
      <c r="K73" s="1">
        <f>'[1]Electricity and CHPs'!G41</f>
        <v>1.8337620279442021E-2</v>
      </c>
      <c r="L73" s="1">
        <f>'[1]Electricity and CHPs'!H41</f>
        <v>2.0342266485621454E-2</v>
      </c>
      <c r="M73" s="1">
        <f>'[1]Electricity and CHPs'!I41</f>
        <v>2.4091202452884028E-2</v>
      </c>
      <c r="N73" s="1">
        <f>'[1]Electricity and CHPs'!J41</f>
        <v>2.7540440561792588E-2</v>
      </c>
      <c r="O73" s="1">
        <f>'[1]Electricity and CHPs'!K41</f>
        <v>2.7358034005379322E-2</v>
      </c>
      <c r="P73" s="1">
        <f>'[1]Electricity and CHPs'!L41</f>
        <v>2.7880750481368049E-2</v>
      </c>
      <c r="Q73" s="1">
        <f>'[1]Electricity and CHPs'!M41</f>
        <v>2.8865971001769089E-2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0.11191224241965478</v>
      </c>
      <c r="G74" s="1">
        <f t="shared" ref="G74:K74" si="83">SUM(G75:G77)</f>
        <v>0.17153368728161147</v>
      </c>
      <c r="H74" s="1">
        <f t="shared" si="83"/>
        <v>1.3346208218310203E-2</v>
      </c>
      <c r="I74" s="1">
        <f t="shared" si="83"/>
        <v>0.17153126702984028</v>
      </c>
      <c r="J74" s="1">
        <f t="shared" si="83"/>
        <v>0.1715454023680428</v>
      </c>
      <c r="K74" s="1">
        <f t="shared" si="83"/>
        <v>2.6528524106817879E-2</v>
      </c>
      <c r="L74" s="1">
        <f t="shared" ref="L74:O74" si="84">SUM(L75:L77)</f>
        <v>3.8972180207216461E-2</v>
      </c>
      <c r="M74" s="1">
        <f t="shared" si="84"/>
        <v>6.8334568434938653E-2</v>
      </c>
      <c r="N74" s="1">
        <f t="shared" si="84"/>
        <v>5.1923797347651679E-2</v>
      </c>
      <c r="O74" s="1">
        <f t="shared" si="84"/>
        <v>7.2268364513860969E-2</v>
      </c>
      <c r="P74" s="1">
        <f>SUM(P75:P77)</f>
        <v>6.3660758076734963E-2</v>
      </c>
      <c r="Q74" s="1">
        <f>SUM(Q75:Q77)</f>
        <v>8.9312579212419668E-2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3.9602958045866499E-2</v>
      </c>
      <c r="G75" s="1">
        <f t="shared" ref="G75:K75" si="85">G71</f>
        <v>8.6367225798690843E-5</v>
      </c>
      <c r="H75" s="1">
        <f t="shared" si="85"/>
        <v>8.0381829016999487E-3</v>
      </c>
      <c r="I75" s="1">
        <f t="shared" si="85"/>
        <v>3.8057763613340303E-3</v>
      </c>
      <c r="J75" s="1">
        <f t="shared" si="85"/>
        <v>4.6404288862060081E-3</v>
      </c>
      <c r="K75" s="1">
        <f t="shared" si="85"/>
        <v>5.8560480216814717E-3</v>
      </c>
      <c r="L75" s="1">
        <f t="shared" ref="L75:O75" si="86">L71</f>
        <v>1.6140727975554572E-2</v>
      </c>
      <c r="M75" s="1">
        <f t="shared" si="86"/>
        <v>4.0195272276500389E-2</v>
      </c>
      <c r="N75" s="1">
        <f t="shared" si="86"/>
        <v>2.1679912586746203E-2</v>
      </c>
      <c r="O75" s="1">
        <f t="shared" si="86"/>
        <v>4.1018714663944002E-2</v>
      </c>
      <c r="P75" s="1">
        <f>P71</f>
        <v>3.2718373803626348E-2</v>
      </c>
      <c r="Q75" s="1">
        <f>Q71</f>
        <v>5.6566020786960006E-2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1.8029645946682771E-3</v>
      </c>
      <c r="G76" s="1">
        <f>'[1]Electricity and CHPs'!C28</f>
        <v>5.8662823464277772E-5</v>
      </c>
      <c r="H76" s="1">
        <f>'[1]Electricity and CHPs'!D28</f>
        <v>2.3175879368509326E-3</v>
      </c>
      <c r="I76" s="1">
        <f>'[1]Electricity and CHPs'!E28</f>
        <v>1.6057434253813165E-3</v>
      </c>
      <c r="J76" s="1">
        <f>'[1]Electricity and CHPs'!F28</f>
        <v>2.2335005388600692E-3</v>
      </c>
      <c r="K76" s="1">
        <f>'[1]Electricity and CHPs'!G28</f>
        <v>2.3348558056943865E-3</v>
      </c>
      <c r="L76" s="1">
        <f>'[1]Electricity and CHPs'!H28</f>
        <v>2.4891857460404383E-3</v>
      </c>
      <c r="M76" s="1">
        <f>'[1]Electricity and CHPs'!I28</f>
        <v>4.0480937055542322E-3</v>
      </c>
      <c r="N76" s="1">
        <f>'[1]Electricity and CHPs'!J28</f>
        <v>2.7034441991128939E-3</v>
      </c>
      <c r="O76" s="1">
        <f>'[1]Electricity and CHPs'!K28</f>
        <v>3.8916158445376397E-3</v>
      </c>
      <c r="P76" s="1">
        <f>'[1]Electricity and CHPs'!L28</f>
        <v>3.0616337917405622E-3</v>
      </c>
      <c r="Q76" s="1">
        <f>'[1]Electricity and CHPs'!M28</f>
        <v>3.8805874236905753E-3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7.0506319779120002E-2</v>
      </c>
      <c r="G77" s="1">
        <f>'[1]Electricity and CHPs'!C41</f>
        <v>0.1713886572323485</v>
      </c>
      <c r="H77" s="1">
        <f>'[1]Electricity and CHPs'!D41</f>
        <v>2.9904373797593211E-3</v>
      </c>
      <c r="I77" s="1">
        <f>'[1]Electricity and CHPs'!E41</f>
        <v>0.16611974724312495</v>
      </c>
      <c r="J77" s="1">
        <f>'[1]Electricity and CHPs'!F41</f>
        <v>0.16467147294297674</v>
      </c>
      <c r="K77" s="1">
        <f>'[1]Electricity and CHPs'!G41</f>
        <v>1.8337620279442021E-2</v>
      </c>
      <c r="L77" s="1">
        <f>'[1]Electricity and CHPs'!H41</f>
        <v>2.0342266485621454E-2</v>
      </c>
      <c r="M77" s="1">
        <f>'[1]Electricity and CHPs'!I41</f>
        <v>2.4091202452884028E-2</v>
      </c>
      <c r="N77" s="1">
        <f>'[1]Electricity and CHPs'!J41</f>
        <v>2.7540440561792588E-2</v>
      </c>
      <c r="O77" s="1">
        <f>'[1]Electricity and CHPs'!K41</f>
        <v>2.7358034005379322E-2</v>
      </c>
      <c r="P77" s="1">
        <f>'[1]Electricity and CHPs'!L41</f>
        <v>2.7880750481368049E-2</v>
      </c>
      <c r="Q77" s="1">
        <f>'[1]Electricity and CHPs'!M41</f>
        <v>2.8865971001769089E-2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3.2353429870323454</v>
      </c>
      <c r="G82" s="1">
        <f t="shared" ref="G82:K82" si="90">SUM(G83:G97)</f>
        <v>1.8465135423698666</v>
      </c>
      <c r="H82" s="1">
        <f t="shared" si="90"/>
        <v>1.8251047357057693</v>
      </c>
      <c r="I82" s="1">
        <f t="shared" si="90"/>
        <v>5.4080790569244908</v>
      </c>
      <c r="J82" s="1">
        <f t="shared" si="90"/>
        <v>6.9288090542962495</v>
      </c>
      <c r="K82" s="1">
        <f t="shared" si="90"/>
        <v>7.6762504693793936</v>
      </c>
      <c r="L82" s="1">
        <f t="shared" ref="L82:O82" si="91">SUM(L83:L97)</f>
        <v>10.731266289701345</v>
      </c>
      <c r="M82" s="1">
        <f t="shared" si="91"/>
        <v>11.035883054115892</v>
      </c>
      <c r="N82" s="1">
        <f t="shared" si="91"/>
        <v>15.942438122487388</v>
      </c>
      <c r="O82" s="1">
        <f t="shared" si="91"/>
        <v>17.346173958603398</v>
      </c>
      <c r="P82" s="1">
        <f>SUM(P83:P97)</f>
        <v>17.199659702137346</v>
      </c>
      <c r="Q82" s="1">
        <f>SUM(Q83:Q97)</f>
        <v>16.415629233724065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5.8303837873543214E-2</v>
      </c>
      <c r="L83" s="1">
        <f>'[1]Electricity and CHPs'!H21</f>
        <v>1.9586591014176877</v>
      </c>
      <c r="M83" s="1">
        <f>'[1]Electricity and CHPs'!I21</f>
        <v>3.0885992115920344</v>
      </c>
      <c r="N83" s="1">
        <f>'[1]Electricity and CHPs'!J21</f>
        <v>9.9313835515490769</v>
      </c>
      <c r="O83" s="1">
        <f>'[1]Electricity and CHPs'!K21</f>
        <v>11.746254570056871</v>
      </c>
      <c r="P83" s="1">
        <f>'[1]Electricity and CHPs'!L21</f>
        <v>12.266935873684055</v>
      </c>
      <c r="Q83" s="1">
        <f>'[1]Electricity and CHPs'!M21</f>
        <v>11.335841597541839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1.778991199227339E-2</v>
      </c>
      <c r="K84" s="1">
        <f>'[1]Electricity and CHPs'!G22</f>
        <v>6.3847075448186727E-2</v>
      </c>
      <c r="L84" s="1">
        <f>'[1]Electricity and CHPs'!H22</f>
        <v>0.45767793838172904</v>
      </c>
      <c r="M84" s="1">
        <f>'[1]Electricity and CHPs'!I22</f>
        <v>0.35799805871744372</v>
      </c>
      <c r="N84" s="1">
        <f>'[1]Electricity and CHPs'!J22</f>
        <v>0.40299780533165519</v>
      </c>
      <c r="O84" s="1">
        <f>'[1]Electricity and CHPs'!K22</f>
        <v>8.8814927271092928E-2</v>
      </c>
      <c r="P84" s="1">
        <f>'[1]Electricity and CHPs'!L22</f>
        <v>8.077691298944939E-2</v>
      </c>
      <c r="Q84" s="1">
        <f>'[1]Electricity and CHPs'!M22</f>
        <v>0.13435010562210226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M85" s="1">
        <f>'[1]Electricity and CHPs'!I23</f>
        <v>0</v>
      </c>
      <c r="N85" s="1">
        <f>'[1]Electricity and CHPs'!J23</f>
        <v>0</v>
      </c>
      <c r="O85" s="1">
        <f>'[1]Electricity and CHPs'!K23</f>
        <v>0</v>
      </c>
      <c r="P85" s="1">
        <f>'[1]Electricity and CHPs'!L23</f>
        <v>0</v>
      </c>
      <c r="Q85" s="1">
        <f>'[1]Electricity and CHPs'!M23</f>
        <v>0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0.96588279757047402</v>
      </c>
      <c r="G86" s="1">
        <f>'[1]Electricity and CHPs'!C24</f>
        <v>3.4449130120598929E-4</v>
      </c>
      <c r="H86" s="1">
        <f>'[1]Electricity and CHPs'!D24</f>
        <v>1.9271170920820563E-2</v>
      </c>
      <c r="I86" s="1">
        <f>'[1]Electricity and CHPs'!E24</f>
        <v>0.5351795929310057</v>
      </c>
      <c r="J86" s="1">
        <f>'[1]Electricity and CHPs'!F24</f>
        <v>0.42249282277793815</v>
      </c>
      <c r="K86" s="1">
        <f>'[1]Electricity and CHPs'!G24</f>
        <v>0.92944172540015257</v>
      </c>
      <c r="L86" s="1">
        <f>'[1]Electricity and CHPs'!H24</f>
        <v>1.0827933126302394</v>
      </c>
      <c r="M86" s="1">
        <f>'[1]Electricity and CHPs'!I24</f>
        <v>1.4752897358047041</v>
      </c>
      <c r="N86" s="1">
        <f>'[1]Electricity and CHPs'!J24</f>
        <v>0.12611466132029392</v>
      </c>
      <c r="O86" s="1">
        <f>'[1]Electricity and CHPs'!K24</f>
        <v>3.1639545366200512E-2</v>
      </c>
      <c r="P86" s="1">
        <f>'[1]Electricity and CHPs'!L24</f>
        <v>1.1732075493480808E-2</v>
      </c>
      <c r="Q86" s="1">
        <f>'[1]Electricity and CHPs'!M24</f>
        <v>1.2428353304927165E-2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0.46677732556268609</v>
      </c>
      <c r="L87" s="1">
        <f>'[1]Electricity and CHPs'!H29</f>
        <v>1.2247892069855257</v>
      </c>
      <c r="M87" s="1">
        <f>'[1]Electricity and CHPs'!I29</f>
        <v>1.2253573178108774</v>
      </c>
      <c r="N87" s="1">
        <f>'[1]Electricity and CHPs'!J29</f>
        <v>0.90599671541182158</v>
      </c>
      <c r="O87" s="1">
        <f>'[1]Electricity and CHPs'!K29</f>
        <v>0.81464805825707032</v>
      </c>
      <c r="P87" s="1">
        <f>'[1]Electricity and CHPs'!L29</f>
        <v>7.2266367142551982E-2</v>
      </c>
      <c r="Q87" s="1">
        <f>'[1]Electricity and CHPs'!M29</f>
        <v>4.6097432701585749E-2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0.66997884461482271</v>
      </c>
      <c r="G88" s="1">
        <f>'[1]Electricity and CHPs'!C39</f>
        <v>9.0849605326630126E-2</v>
      </c>
      <c r="H88" s="1">
        <f>'[1]Electricity and CHPs'!D39</f>
        <v>5.7872783962530414E-2</v>
      </c>
      <c r="I88" s="1">
        <f>'[1]Electricity and CHPs'!E39</f>
        <v>0.85364309367675451</v>
      </c>
      <c r="J88" s="1">
        <f>'[1]Electricity and CHPs'!F39</f>
        <v>0.66069229937834029</v>
      </c>
      <c r="K88" s="1">
        <f>'[1]Electricity and CHPs'!G39</f>
        <v>0.174515263399459</v>
      </c>
      <c r="L88" s="1">
        <f>'[1]Electricity and CHPs'!H39</f>
        <v>0.13516049870654062</v>
      </c>
      <c r="M88" s="1">
        <f>'[1]Electricity and CHPs'!I39</f>
        <v>7.5294454068529804E-2</v>
      </c>
      <c r="N88" s="1">
        <f>'[1]Electricity and CHPs'!J39</f>
        <v>4.8785139931383288E-2</v>
      </c>
      <c r="O88" s="1">
        <f>'[1]Electricity and CHPs'!K39</f>
        <v>6.609744873274595E-2</v>
      </c>
      <c r="P88" s="1">
        <f>'[1]Electricity and CHPs'!L39</f>
        <v>8.7552635155464145E-2</v>
      </c>
      <c r="Q88" s="1">
        <f>'[1]Electricity and CHPs'!M39</f>
        <v>0.1653476754137925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0</v>
      </c>
      <c r="M89" s="1">
        <f>'[1]Electricity and CHPs'!I40</f>
        <v>0</v>
      </c>
      <c r="N89" s="1">
        <f>'[1]Electricity and CHPs'!J40</f>
        <v>0</v>
      </c>
      <c r="O89" s="1">
        <f>'[1]Electricity and CHPs'!K40</f>
        <v>0</v>
      </c>
      <c r="P89" s="1">
        <f>'[1]Electricity and CHPs'!L40</f>
        <v>0</v>
      </c>
      <c r="Q89" s="1">
        <f>'[1]Electricity and CHPs'!M40</f>
        <v>0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3.1995166890685612E-3</v>
      </c>
      <c r="J90" s="1">
        <f>'[1]Electricity and CHPs'!F47</f>
        <v>4.4443794639344369E-3</v>
      </c>
      <c r="K90" s="1">
        <f>'[1]Electricity and CHPs'!G47</f>
        <v>7.8301812792768658E-3</v>
      </c>
      <c r="L90" s="1">
        <f>'[1]Electricity and CHPs'!H47</f>
        <v>1.125782923298266E-2</v>
      </c>
      <c r="M90" s="1">
        <f>'[1]Electricity and CHPs'!I47</f>
        <v>1.9253429893452311E-2</v>
      </c>
      <c r="N90" s="1">
        <f>'[1]Electricity and CHPs'!J47</f>
        <v>1.6327612403970231E-2</v>
      </c>
      <c r="O90" s="1">
        <f>'[1]Electricity and CHPs'!K47</f>
        <v>2.5471518948480706E-2</v>
      </c>
      <c r="P90" s="1">
        <f>'[1]Electricity and CHPs'!L47</f>
        <v>2.5735088571586441E-2</v>
      </c>
      <c r="Q90" s="1">
        <f>'[1]Electricity and CHPs'!M47</f>
        <v>5.5871869067410485E-2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1.6957091179431751E-2</v>
      </c>
      <c r="G91" s="1">
        <f>'[1]Electricity and CHPs'!C48</f>
        <v>4.1339022231985179E-3</v>
      </c>
      <c r="H91" s="1">
        <f>'[1]Electricity and CHPs'!D48</f>
        <v>1.6126902711595344E-2</v>
      </c>
      <c r="I91" s="1">
        <f>'[1]Electricity and CHPs'!E48</f>
        <v>1.4136826080490621E-2</v>
      </c>
      <c r="J91" s="1">
        <f>'[1]Electricity and CHPs'!F48</f>
        <v>2.9207356349967139E-2</v>
      </c>
      <c r="K91" s="1">
        <f>'[1]Electricity and CHPs'!G48</f>
        <v>3.2005724433486538E-2</v>
      </c>
      <c r="L91" s="1">
        <f>'[1]Electricity and CHPs'!H48</f>
        <v>3.7860440780294741E-2</v>
      </c>
      <c r="M91" s="1">
        <f>'[1]Electricity and CHPs'!I48</f>
        <v>4.9437242461280395E-2</v>
      </c>
      <c r="N91" s="1">
        <f>'[1]Electricity and CHPs'!J48</f>
        <v>4.2592695290210439E-2</v>
      </c>
      <c r="O91" s="1">
        <f>'[1]Electricity and CHPs'!K48</f>
        <v>4.1052354165980326E-2</v>
      </c>
      <c r="P91" s="1">
        <f>'[1]Electricity and CHPs'!L48</f>
        <v>0.15230171336799286</v>
      </c>
      <c r="Q91" s="1">
        <f>'[1]Electricity and CHPs'!M48</f>
        <v>0.15858108728801462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5.7688137837942459E-4</v>
      </c>
      <c r="J92" s="1">
        <f>'[1]Electricity and CHPs'!F49</f>
        <v>2.0721750474565464E-3</v>
      </c>
      <c r="K92" s="1">
        <f>'[1]Electricity and CHPs'!G49</f>
        <v>2.1098055597369922E-3</v>
      </c>
      <c r="L92" s="1">
        <f>'[1]Electricity and CHPs'!H49</f>
        <v>2.2396407610931774E-3</v>
      </c>
      <c r="M92" s="1">
        <f>'[1]Electricity and CHPs'!I49</f>
        <v>5.3278871061210997E-3</v>
      </c>
      <c r="N92" s="1">
        <f>'[1]Electricity and CHPs'!J49</f>
        <v>4.3133063321457374E-3</v>
      </c>
      <c r="O92" s="1">
        <f>'[1]Electricity and CHPs'!K49</f>
        <v>6.7944043626623311E-3</v>
      </c>
      <c r="P92" s="1">
        <f>'[1]Electricity and CHPs'!L49</f>
        <v>6.5185654611890683E-3</v>
      </c>
      <c r="Q92" s="1">
        <f>'[1]Electricity and CHPs'!M49</f>
        <v>1.2085418436154068E-2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2.8727703722186852E-2</v>
      </c>
      <c r="G93" s="1">
        <f>'[1]Electricity and CHPs'!C51</f>
        <v>1.9202746805087958E-2</v>
      </c>
      <c r="H93" s="1">
        <f>'[1]Electricity and CHPs'!D51</f>
        <v>9.7609441624696702E-2</v>
      </c>
      <c r="I93" s="1">
        <f>'[1]Electricity and CHPs'!E51</f>
        <v>0.62667050151382642</v>
      </c>
      <c r="J93" s="1">
        <f>'[1]Electricity and CHPs'!F51</f>
        <v>0.64903556390569928</v>
      </c>
      <c r="K93" s="1">
        <f>'[1]Electricity and CHPs'!G51</f>
        <v>0.74701741171389235</v>
      </c>
      <c r="L93" s="1">
        <f>'[1]Electricity and CHPs'!H51</f>
        <v>0.68645457349597416</v>
      </c>
      <c r="M93" s="1">
        <f>'[1]Electricity and CHPs'!I51</f>
        <v>0.72578118213530729</v>
      </c>
      <c r="N93" s="1">
        <f>'[1]Electricity and CHPs'!J51</f>
        <v>0.72190406589220713</v>
      </c>
      <c r="O93" s="1">
        <f>'[1]Electricity and CHPs'!K51</f>
        <v>0.701208444671096</v>
      </c>
      <c r="P93" s="1">
        <f>'[1]Electricity and CHPs'!L51</f>
        <v>0.59497033536741117</v>
      </c>
      <c r="Q93" s="1">
        <f>'[1]Electricity and CHPs'!M51</f>
        <v>0.51066302919264861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2.5066461396192627E-3</v>
      </c>
      <c r="J94" s="1">
        <f>'[1]Electricity and CHPs'!F52</f>
        <v>9.9964967144521247E-3</v>
      </c>
      <c r="K94" s="1">
        <f>'[1]Electricity and CHPs'!G52</f>
        <v>1.0243067175209546E-2</v>
      </c>
      <c r="L94" s="1">
        <f>'[1]Electricity and CHPs'!H52</f>
        <v>1.1738542217933991E-2</v>
      </c>
      <c r="M94" s="1">
        <f>'[1]Electricity and CHPs'!I52</f>
        <v>3.1976278419038946E-2</v>
      </c>
      <c r="N94" s="1">
        <f>'[1]Electricity and CHPs'!J52</f>
        <v>2.7406039145866888E-2</v>
      </c>
      <c r="O94" s="1">
        <f>'[1]Electricity and CHPs'!K52</f>
        <v>4.9625417634179644E-2</v>
      </c>
      <c r="P94" s="1">
        <f>'[1]Electricity and CHPs'!L52</f>
        <v>4.7941317880314638E-2</v>
      </c>
      <c r="Q94" s="1">
        <f>'[1]Electricity and CHPs'!M52</f>
        <v>8.7402001727309303E-2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0.95937100385894691</v>
      </c>
      <c r="G95" s="1">
        <f>'[1]Electricity and CHPs'!C54</f>
        <v>1.1060767422175997</v>
      </c>
      <c r="H95" s="1">
        <f>'[1]Electricity and CHPs'!D54</f>
        <v>1.1060768081154986</v>
      </c>
      <c r="I95" s="1">
        <f>'[1]Electricity and CHPs'!E54</f>
        <v>1.106075055979846</v>
      </c>
      <c r="J95" s="1">
        <f>'[1]Electricity and CHPs'!F54</f>
        <v>1.1060756536020389</v>
      </c>
      <c r="K95" s="1">
        <f>'[1]Electricity and CHPs'!G54</f>
        <v>1.1060772277277235</v>
      </c>
      <c r="L95" s="1">
        <f>'[1]Electricity and CHPs'!H54</f>
        <v>1.1060812488530223</v>
      </c>
      <c r="M95" s="1">
        <f>'[1]Electricity and CHPs'!I54</f>
        <v>1.1060889733519415</v>
      </c>
      <c r="N95" s="1">
        <f>'[1]Electricity and CHPs'!J54</f>
        <v>1.1060957556538047</v>
      </c>
      <c r="O95" s="1">
        <f>'[1]Electricity and CHPs'!K54</f>
        <v>1.1061161325113948</v>
      </c>
      <c r="P95" s="1">
        <f>'[1]Electricity and CHPs'!L54</f>
        <v>1.106193502113006</v>
      </c>
      <c r="Q95" s="1">
        <f>'[1]Electricity and CHPs'!M54</f>
        <v>1.1089105956464786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0.59442554608648346</v>
      </c>
      <c r="G96" s="1">
        <f>'[1]Electricity and CHPs'!C55</f>
        <v>0.62590605449614423</v>
      </c>
      <c r="H96" s="1">
        <f>'[1]Electricity and CHPs'!D55</f>
        <v>0.52814762837062768</v>
      </c>
      <c r="I96" s="1">
        <f>'[1]Electricity and CHPs'!E55</f>
        <v>2.2627120074102214</v>
      </c>
      <c r="J96" s="1">
        <f>'[1]Electricity and CHPs'!F55</f>
        <v>4.0166497258750296</v>
      </c>
      <c r="K96" s="1">
        <f>'[1]Electricity and CHPs'!G55</f>
        <v>4.0681045949552228</v>
      </c>
      <c r="L96" s="1">
        <f>'[1]Electricity and CHPs'!H55</f>
        <v>4.0089341489376045</v>
      </c>
      <c r="M96" s="1">
        <f>'[1]Electricity and CHPs'!I55</f>
        <v>2.8579199417717298</v>
      </c>
      <c r="N96" s="1">
        <f>'[1]Electricity and CHPs'!J55</f>
        <v>2.5910118381553073</v>
      </c>
      <c r="O96" s="1">
        <f>'[1]Electricity and CHPs'!K55</f>
        <v>2.6374141661859594</v>
      </c>
      <c r="P96" s="1">
        <f>'[1]Electricity and CHPs'!L55</f>
        <v>2.7224045154262329</v>
      </c>
      <c r="Q96" s="1">
        <f>'[1]Electricity and CHPs'!M55</f>
        <v>2.7320452119380825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3.3789351252782218E-3</v>
      </c>
      <c r="J97" s="1">
        <f>'[1]Electricity and CHPs'!F58</f>
        <v>1.0352669189120506E-2</v>
      </c>
      <c r="K97" s="1">
        <f>'[1]Electricity and CHPs'!G58</f>
        <v>9.9772288508177872E-3</v>
      </c>
      <c r="L97" s="1">
        <f>'[1]Electricity and CHPs'!H58</f>
        <v>7.6198073007164293E-3</v>
      </c>
      <c r="M97" s="1">
        <f>'[1]Electricity and CHPs'!I58</f>
        <v>1.7559340983430545E-2</v>
      </c>
      <c r="N97" s="1">
        <f>'[1]Electricity and CHPs'!J58</f>
        <v>1.7508936069647263E-2</v>
      </c>
      <c r="O97" s="1">
        <f>'[1]Electricity and CHPs'!K58</f>
        <v>3.1036970439663747E-2</v>
      </c>
      <c r="P97" s="1">
        <f>'[1]Electricity and CHPs'!L58</f>
        <v>2.4330799484609086E-2</v>
      </c>
      <c r="Q97" s="1">
        <f>'[1]Electricity and CHPs'!M58</f>
        <v>5.6004855843719947E-2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2.2156824722702644</v>
      </c>
      <c r="G98" s="1">
        <f t="shared" ref="G98:K98" si="96">G82-G114</f>
        <v>0.70810245955361895</v>
      </c>
      <c r="H98" s="1">
        <f t="shared" si="96"/>
        <v>0.65208725710806958</v>
      </c>
      <c r="I98" s="1">
        <f>I82-I114</f>
        <v>4.1033496380087442</v>
      </c>
      <c r="J98" s="1">
        <f t="shared" si="96"/>
        <v>5.6264012314295435</v>
      </c>
      <c r="K98" s="1">
        <f t="shared" si="96"/>
        <v>6.4147629456805459</v>
      </c>
      <c r="L98" s="1">
        <f t="shared" ref="L98:O98" si="97">L82-L114</f>
        <v>9.4415360526147953</v>
      </c>
      <c r="M98" s="1">
        <f t="shared" si="97"/>
        <v>9.7547890852978707</v>
      </c>
      <c r="N98" s="1">
        <f t="shared" si="97"/>
        <v>14.600900679509191</v>
      </c>
      <c r="O98" s="1">
        <f t="shared" si="97"/>
        <v>15.988801457378601</v>
      </c>
      <c r="P98" s="1">
        <f t="shared" ref="P98:Q113" si="98">P82-P114</f>
        <v>15.83067622857933</v>
      </c>
      <c r="Q98" s="1">
        <f t="shared" si="98"/>
        <v>15.012661506499734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5.6924724056157484E-2</v>
      </c>
      <c r="L99" s="1">
        <f t="shared" ref="L99:O99" si="100">L83-L115</f>
        <v>1.9212877926331611</v>
      </c>
      <c r="M99" s="1">
        <f t="shared" si="100"/>
        <v>3.0341650222599208</v>
      </c>
      <c r="N99" s="1">
        <f t="shared" si="100"/>
        <v>9.7737799021435752</v>
      </c>
      <c r="O99" s="1">
        <f t="shared" si="100"/>
        <v>11.564523611900185</v>
      </c>
      <c r="P99" s="1">
        <f t="shared" si="98"/>
        <v>12.066629259316645</v>
      </c>
      <c r="Q99" s="1">
        <f t="shared" si="98"/>
        <v>11.118068922482548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1.7190067937580086E-2</v>
      </c>
      <c r="K100" s="1">
        <f t="shared" si="101"/>
        <v>6.2336842380146806E-2</v>
      </c>
      <c r="L100" s="1">
        <f t="shared" ref="L100:O100" si="102">L84-L116</f>
        <v>0.44894542155593264</v>
      </c>
      <c r="M100" s="1">
        <f t="shared" si="102"/>
        <v>0.35168861784353067</v>
      </c>
      <c r="N100" s="1">
        <f t="shared" si="102"/>
        <v>0.39660253074649732</v>
      </c>
      <c r="O100" s="1">
        <f t="shared" si="102"/>
        <v>8.7440836344038042E-2</v>
      </c>
      <c r="P100" s="1">
        <f t="shared" si="98"/>
        <v>7.945790797250149E-2</v>
      </c>
      <c r="Q100" s="1">
        <f t="shared" si="98"/>
        <v>0.13176910785108825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0</v>
      </c>
      <c r="M101" s="1">
        <f t="shared" si="104"/>
        <v>0</v>
      </c>
      <c r="N101" s="1">
        <f t="shared" si="104"/>
        <v>0</v>
      </c>
      <c r="O101" s="1">
        <f t="shared" si="104"/>
        <v>0</v>
      </c>
      <c r="P101" s="1">
        <f t="shared" si="98"/>
        <v>0</v>
      </c>
      <c r="Q101" s="1">
        <f t="shared" si="98"/>
        <v>0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0.94029698109918303</v>
      </c>
      <c r="G102" s="1">
        <f t="shared" si="105"/>
        <v>3.2944761474392359E-4</v>
      </c>
      <c r="H102" s="1">
        <f t="shared" si="105"/>
        <v>1.7477047142151522E-2</v>
      </c>
      <c r="I102" s="1">
        <f t="shared" si="105"/>
        <v>0.51046651477797322</v>
      </c>
      <c r="J102" s="1">
        <f t="shared" si="105"/>
        <v>0.40824711948249692</v>
      </c>
      <c r="K102" s="1">
        <f t="shared" si="105"/>
        <v>0.9074567931434746</v>
      </c>
      <c r="L102" s="1">
        <f t="shared" ref="L102:O102" si="106">L86-L118</f>
        <v>1.0621335647410655</v>
      </c>
      <c r="M102" s="1">
        <f t="shared" si="106"/>
        <v>1.4492888871037415</v>
      </c>
      <c r="N102" s="1">
        <f t="shared" si="106"/>
        <v>0.1241133157107472</v>
      </c>
      <c r="O102" s="1">
        <f t="shared" si="106"/>
        <v>3.1150037424690462E-2</v>
      </c>
      <c r="P102" s="1">
        <f t="shared" si="98"/>
        <v>1.1540502606347404E-2</v>
      </c>
      <c r="Q102" s="1">
        <f t="shared" si="98"/>
        <v>1.2189592404599934E-2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0.45573621604392545</v>
      </c>
      <c r="L103" s="1">
        <f t="shared" ref="L103:O103" si="108">L87-L119</f>
        <v>1.2014201706804934</v>
      </c>
      <c r="M103" s="1">
        <f t="shared" si="108"/>
        <v>1.2037613360509694</v>
      </c>
      <c r="N103" s="1">
        <f t="shared" si="108"/>
        <v>0.89161922329733878</v>
      </c>
      <c r="O103" s="1">
        <f t="shared" si="108"/>
        <v>0.80204431539550003</v>
      </c>
      <c r="P103" s="1">
        <f t="shared" si="98"/>
        <v>7.108633070280744E-2</v>
      </c>
      <c r="Q103" s="1">
        <f t="shared" si="98"/>
        <v>4.5211855645272012E-2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0.65223139554431397</v>
      </c>
      <c r="G104" s="1">
        <f t="shared" si="109"/>
        <v>8.6882268639312712E-2</v>
      </c>
      <c r="H104" s="1">
        <f t="shared" si="109"/>
        <v>5.2484894546180876E-2</v>
      </c>
      <c r="I104" s="1">
        <f t="shared" si="109"/>
        <v>0.81422427284075582</v>
      </c>
      <c r="J104" s="1">
        <f t="shared" si="109"/>
        <v>0.63841493522185233</v>
      </c>
      <c r="K104" s="1">
        <f t="shared" si="109"/>
        <v>0.17038729481493953</v>
      </c>
      <c r="L104" s="1">
        <f t="shared" ref="L104:O104" si="110">L88-L120</f>
        <v>0.1325816299646668</v>
      </c>
      <c r="M104" s="1">
        <f t="shared" si="110"/>
        <v>7.3967447135081868E-2</v>
      </c>
      <c r="N104" s="1">
        <f t="shared" si="110"/>
        <v>4.801095614822401E-2</v>
      </c>
      <c r="O104" s="1">
        <f t="shared" si="110"/>
        <v>6.5074828916508121E-2</v>
      </c>
      <c r="P104" s="1">
        <f t="shared" si="98"/>
        <v>8.6122989471527828E-2</v>
      </c>
      <c r="Q104" s="1">
        <f t="shared" si="98"/>
        <v>0.16217118381589427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0</v>
      </c>
      <c r="L105" s="1">
        <f t="shared" ref="L105:O105" si="112">L89-L121</f>
        <v>0</v>
      </c>
      <c r="M105" s="1">
        <f t="shared" si="112"/>
        <v>0</v>
      </c>
      <c r="N105" s="1">
        <f t="shared" si="112"/>
        <v>0</v>
      </c>
      <c r="O105" s="1">
        <f t="shared" si="112"/>
        <v>0</v>
      </c>
      <c r="P105" s="1">
        <f t="shared" si="98"/>
        <v>0</v>
      </c>
      <c r="Q105" s="1">
        <f t="shared" si="98"/>
        <v>0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3.0517720683220142E-3</v>
      </c>
      <c r="J106" s="1">
        <f t="shared" si="113"/>
        <v>4.2945229272972705E-3</v>
      </c>
      <c r="K106" s="1">
        <f t="shared" si="113"/>
        <v>7.6449668647762736E-3</v>
      </c>
      <c r="L106" s="1">
        <f t="shared" ref="L106:O106" si="114">L90-L122</f>
        <v>1.1043029315934948E-2</v>
      </c>
      <c r="M106" s="1">
        <f t="shared" si="114"/>
        <v>1.8914102976518812E-2</v>
      </c>
      <c r="N106" s="1">
        <f t="shared" si="114"/>
        <v>1.6068505373455548E-2</v>
      </c>
      <c r="O106" s="1">
        <f t="shared" si="114"/>
        <v>2.5077438987365818E-2</v>
      </c>
      <c r="P106" s="1">
        <f t="shared" si="98"/>
        <v>2.5314860691103381E-2</v>
      </c>
      <c r="Q106" s="1">
        <f t="shared" si="98"/>
        <v>5.4798515467443909E-2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1.6507905187202469E-2</v>
      </c>
      <c r="G107" s="1">
        <f t="shared" si="115"/>
        <v>3.9533776970554074E-3</v>
      </c>
      <c r="H107" s="1">
        <f t="shared" si="115"/>
        <v>1.462550667551455E-2</v>
      </c>
      <c r="I107" s="1">
        <f t="shared" si="115"/>
        <v>1.3484027482828039E-2</v>
      </c>
      <c r="J107" s="1">
        <f t="shared" si="115"/>
        <v>2.8222536466234953E-2</v>
      </c>
      <c r="K107" s="1">
        <f t="shared" si="115"/>
        <v>3.124866386232145E-2</v>
      </c>
      <c r="L107" s="1">
        <f t="shared" ref="L107:O107" si="116">L91-L123</f>
        <v>3.7138061770034828E-2</v>
      </c>
      <c r="M107" s="1">
        <f t="shared" si="116"/>
        <v>4.856594902634883E-2</v>
      </c>
      <c r="N107" s="1">
        <f t="shared" si="116"/>
        <v>4.1916780984725115E-2</v>
      </c>
      <c r="O107" s="1">
        <f t="shared" si="116"/>
        <v>4.0417216930304437E-2</v>
      </c>
      <c r="P107" s="1">
        <f t="shared" si="98"/>
        <v>0.14981478094401696</v>
      </c>
      <c r="Q107" s="1">
        <f t="shared" si="98"/>
        <v>0.15553458850842594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5.5024262985980802E-4</v>
      </c>
      <c r="J108" s="1">
        <f t="shared" si="117"/>
        <v>2.0023050063320887E-3</v>
      </c>
      <c r="K108" s="1">
        <f t="shared" si="117"/>
        <v>2.0599004058817457E-3</v>
      </c>
      <c r="L108" s="1">
        <f t="shared" ref="L108:O108" si="118">L92-L124</f>
        <v>2.1969083088820476E-3</v>
      </c>
      <c r="M108" s="1">
        <f t="shared" si="118"/>
        <v>5.2339871872238109E-3</v>
      </c>
      <c r="N108" s="1">
        <f t="shared" si="118"/>
        <v>4.2448573778362452E-3</v>
      </c>
      <c r="O108" s="1">
        <f t="shared" si="118"/>
        <v>6.6892854409186988E-3</v>
      </c>
      <c r="P108" s="1">
        <f t="shared" si="98"/>
        <v>6.4121239022285927E-3</v>
      </c>
      <c r="Q108" s="1">
        <f t="shared" si="98"/>
        <v>1.1853245652209835E-2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2.7966719307797934E-2</v>
      </c>
      <c r="G109" s="1">
        <f t="shared" si="119"/>
        <v>1.836417671308601E-2</v>
      </c>
      <c r="H109" s="1">
        <f t="shared" si="119"/>
        <v>8.8522115226056713E-2</v>
      </c>
      <c r="I109" s="1">
        <f t="shared" si="119"/>
        <v>0.59773263227390605</v>
      </c>
      <c r="J109" s="1">
        <f t="shared" si="119"/>
        <v>0.62715124404720635</v>
      </c>
      <c r="K109" s="1">
        <f t="shared" si="119"/>
        <v>0.7293475280167534</v>
      </c>
      <c r="L109" s="1">
        <f t="shared" ref="L109:O109" si="120">L93-L125</f>
        <v>0.6733569875944253</v>
      </c>
      <c r="M109" s="1">
        <f t="shared" si="120"/>
        <v>0.7129898461362042</v>
      </c>
      <c r="N109" s="1">
        <f t="shared" si="120"/>
        <v>0.71044798681573895</v>
      </c>
      <c r="O109" s="1">
        <f t="shared" si="120"/>
        <v>0.69035977101451773</v>
      </c>
      <c r="P109" s="1">
        <f t="shared" si="98"/>
        <v>0.58525507356497897</v>
      </c>
      <c r="Q109" s="1">
        <f t="shared" si="98"/>
        <v>0.50085268975166009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2.3908963188700363E-3</v>
      </c>
      <c r="J110" s="1">
        <f t="shared" si="121"/>
        <v>9.6594327017392109E-3</v>
      </c>
      <c r="K110" s="1">
        <f t="shared" si="121"/>
        <v>1.0000778571423622E-2</v>
      </c>
      <c r="L110" s="1">
        <f t="shared" ref="L110:O110" si="122">L94-L126</f>
        <v>1.1514570274276674E-2</v>
      </c>
      <c r="M110" s="1">
        <f t="shared" si="122"/>
        <v>3.1412721066869209E-2</v>
      </c>
      <c r="N110" s="1">
        <f t="shared" si="122"/>
        <v>2.6971125746065212E-2</v>
      </c>
      <c r="O110" s="1">
        <f t="shared" si="122"/>
        <v>4.885764313705826E-2</v>
      </c>
      <c r="P110" s="1">
        <f t="shared" si="98"/>
        <v>4.7158484810035158E-2</v>
      </c>
      <c r="Q110" s="1">
        <f t="shared" si="98"/>
        <v>8.5722923243553822E-2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0.57867947113176721</v>
      </c>
      <c r="G112" s="1">
        <f t="shared" si="125"/>
        <v>0.59857318888942079</v>
      </c>
      <c r="H112" s="1">
        <f t="shared" si="125"/>
        <v>0.47897769351816594</v>
      </c>
      <c r="I112" s="1">
        <f t="shared" si="125"/>
        <v>2.1582263741470289</v>
      </c>
      <c r="J112" s="1">
        <f t="shared" si="125"/>
        <v>3.8812154719620211</v>
      </c>
      <c r="K112" s="1">
        <f t="shared" si="125"/>
        <v>3.9718780091575328</v>
      </c>
      <c r="L112" s="1">
        <f t="shared" ref="L112:O112" si="126">L96-L128</f>
        <v>3.9324434947608049</v>
      </c>
      <c r="M112" s="1">
        <f t="shared" si="126"/>
        <v>2.8075512974288346</v>
      </c>
      <c r="N112" s="1">
        <f t="shared" si="126"/>
        <v>2.5498944128513132</v>
      </c>
      <c r="O112" s="1">
        <f t="shared" si="126"/>
        <v>2.5966096867139408</v>
      </c>
      <c r="P112" s="1">
        <f t="shared" si="98"/>
        <v>2.6779504123772857</v>
      </c>
      <c r="Q112" s="1">
        <f t="shared" si="98"/>
        <v>2.6795599342401566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3.2229054692001504E-3</v>
      </c>
      <c r="J113" s="1">
        <f t="shared" si="127"/>
        <v>1.0003595676783984E-2</v>
      </c>
      <c r="K113" s="1">
        <f t="shared" si="127"/>
        <v>9.7412283632130735E-3</v>
      </c>
      <c r="L113" s="1">
        <f t="shared" ref="L113:O113" si="128">L97-L129</f>
        <v>7.4744210151154525E-3</v>
      </c>
      <c r="M113" s="1">
        <f t="shared" si="128"/>
        <v>1.7249871082625087E-2</v>
      </c>
      <c r="N113" s="1">
        <f t="shared" si="128"/>
        <v>1.7231082313676514E-2</v>
      </c>
      <c r="O113" s="1">
        <f t="shared" si="128"/>
        <v>3.0556785173573985E-2</v>
      </c>
      <c r="P113" s="1">
        <f t="shared" si="98"/>
        <v>2.3933502219847996E-2</v>
      </c>
      <c r="Q113" s="1">
        <f t="shared" si="98"/>
        <v>5.4928947436880392E-2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1.019660514762081</v>
      </c>
      <c r="G114" s="1">
        <f t="shared" ref="G114:Q114" si="129">SUM(G115:G129)</f>
        <v>1.1384110828162477</v>
      </c>
      <c r="H114" s="1">
        <f t="shared" si="129"/>
        <v>1.1730174785976997</v>
      </c>
      <c r="I114" s="1">
        <f t="shared" si="129"/>
        <v>1.3047294189157461</v>
      </c>
      <c r="J114" s="1">
        <f t="shared" si="129"/>
        <v>1.3024078228667058</v>
      </c>
      <c r="K114" s="1">
        <f t="shared" si="129"/>
        <v>1.2614875236988479</v>
      </c>
      <c r="L114" s="1">
        <f t="shared" si="129"/>
        <v>1.2897302370865504</v>
      </c>
      <c r="M114" s="1">
        <f t="shared" si="129"/>
        <v>1.2810939688180223</v>
      </c>
      <c r="N114" s="1">
        <f t="shared" si="129"/>
        <v>1.3415374429781972</v>
      </c>
      <c r="O114" s="1">
        <f t="shared" si="129"/>
        <v>1.3573725012247972</v>
      </c>
      <c r="P114" s="1">
        <f t="shared" si="129"/>
        <v>1.3689834735580164</v>
      </c>
      <c r="Q114" s="1">
        <f t="shared" si="129"/>
        <v>1.4029677272243311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1.3791138173857268E-3</v>
      </c>
      <c r="L115" s="1">
        <f>'[1]Electricity and CHPs_IN'!V$23/SUM('[1]Electricity and CHPs_IN'!V$22:V$23)*L83</f>
        <v>3.7371308784526699E-2</v>
      </c>
      <c r="M115" s="1">
        <f>'[1]Electricity and CHPs_IN'!W$23/SUM('[1]Electricity and CHPs_IN'!W$22:W$23)*M83</f>
        <v>5.4434189332113539E-2</v>
      </c>
      <c r="N115" s="1">
        <f>'[1]Electricity and CHPs_IN'!X$23/SUM('[1]Electricity and CHPs_IN'!X$22:X$23)*N83</f>
        <v>0.15760364940550176</v>
      </c>
      <c r="O115" s="1">
        <f>'[1]Electricity and CHPs_IN'!Y$23/SUM('[1]Electricity and CHPs_IN'!Y$22:Y$23)*O83</f>
        <v>0.1817309581566865</v>
      </c>
      <c r="P115" s="1">
        <f>'[1]Electricity and CHPs_IN'!Z$23/SUM('[1]Electricity and CHPs_IN'!Z$22:Z$23)*P83</f>
        <v>0.20030661436740921</v>
      </c>
      <c r="Q115" s="1">
        <f>'[1]Electricity and CHPs_IN'!AA$23/SUM('[1]Electricity and CHPs_IN'!AA$22:AA$23)*Q83</f>
        <v>0.2177726750592904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5.9984405469330412E-4</v>
      </c>
      <c r="K116" s="1">
        <f>'[1]Electricity and CHPs_IN'!U$23/SUM('[1]Electricity and CHPs_IN'!U$22:U$23)*K84</f>
        <v>1.5102330680399209E-3</v>
      </c>
      <c r="L116" s="1">
        <f>'[1]Electricity and CHPs_IN'!V$23/SUM('[1]Electricity and CHPs_IN'!V$22:V$23)*L84</f>
        <v>8.7325168257963819E-3</v>
      </c>
      <c r="M116" s="1">
        <f>'[1]Electricity and CHPs_IN'!W$23/SUM('[1]Electricity and CHPs_IN'!W$22:W$23)*M84</f>
        <v>6.3094408739130586E-3</v>
      </c>
      <c r="N116" s="1">
        <f>'[1]Electricity and CHPs_IN'!X$23/SUM('[1]Electricity and CHPs_IN'!X$22:X$23)*N84</f>
        <v>6.3952745851578808E-3</v>
      </c>
      <c r="O116" s="1">
        <f>'[1]Electricity and CHPs_IN'!Y$23/SUM('[1]Electricity and CHPs_IN'!Y$22:Y$23)*O84</f>
        <v>1.3740909270548865E-3</v>
      </c>
      <c r="P116" s="1">
        <f>'[1]Electricity and CHPs_IN'!Z$23/SUM('[1]Electricity and CHPs_IN'!Z$22:Z$23)*P84</f>
        <v>1.3190050169478973E-3</v>
      </c>
      <c r="Q116" s="1">
        <f>'[1]Electricity and CHPs_IN'!AA$23/SUM('[1]Electricity and CHPs_IN'!AA$22:AA$23)*Q84</f>
        <v>2.5809977710140137E-3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0</v>
      </c>
      <c r="M117" s="1">
        <f>'[1]Electricity and CHPs_IN'!W$23/SUM('[1]Electricity and CHPs_IN'!W$22:W$23)*M85</f>
        <v>0</v>
      </c>
      <c r="N117" s="1">
        <f>'[1]Electricity and CHPs_IN'!X$23/SUM('[1]Electricity and CHPs_IN'!X$22:X$23)*N85</f>
        <v>0</v>
      </c>
      <c r="O117" s="1">
        <f>'[1]Electricity and CHPs_IN'!Y$23/SUM('[1]Electricity and CHPs_IN'!Y$22:Y$23)*O85</f>
        <v>0</v>
      </c>
      <c r="P117" s="1">
        <f>'[1]Electricity and CHPs_IN'!Z$23/SUM('[1]Electricity and CHPs_IN'!Z$22:Z$23)*P85</f>
        <v>0</v>
      </c>
      <c r="Q117" s="1">
        <f>'[1]Electricity and CHPs_IN'!AA$23/SUM('[1]Electricity and CHPs_IN'!AA$22:AA$23)*Q85</f>
        <v>0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2.5585816471290983E-2</v>
      </c>
      <c r="G118" s="1">
        <f>'[1]Electricity and CHPs_IN'!Q$23/SUM('[1]Electricity and CHPs_IN'!Q$22:Q$23)*G86</f>
        <v>1.5043686462065688E-5</v>
      </c>
      <c r="H118" s="1">
        <f>'[1]Electricity and CHPs_IN'!R$23/SUM('[1]Electricity and CHPs_IN'!R$22:R$23)*H86</f>
        <v>1.79412377866904E-3</v>
      </c>
      <c r="I118" s="1">
        <f>'[1]Electricity and CHPs_IN'!S$23/SUM('[1]Electricity and CHPs_IN'!S$22:S$23)*I86</f>
        <v>2.4713078153032444E-2</v>
      </c>
      <c r="J118" s="1">
        <f>'[1]Electricity and CHPs_IN'!T$23/SUM('[1]Electricity and CHPs_IN'!T$22:T$23)*J86</f>
        <v>1.4245703295441199E-2</v>
      </c>
      <c r="K118" s="1">
        <f>'[1]Electricity and CHPs_IN'!U$23/SUM('[1]Electricity and CHPs_IN'!U$22:U$23)*K86</f>
        <v>2.1984932256677935E-2</v>
      </c>
      <c r="L118" s="1">
        <f>'[1]Electricity and CHPs_IN'!V$23/SUM('[1]Electricity and CHPs_IN'!V$22:V$23)*L86</f>
        <v>2.0659747889173852E-2</v>
      </c>
      <c r="M118" s="1">
        <f>'[1]Electricity and CHPs_IN'!W$23/SUM('[1]Electricity and CHPs_IN'!W$22:W$23)*M86</f>
        <v>2.6000848700962653E-2</v>
      </c>
      <c r="N118" s="1">
        <f>'[1]Electricity and CHPs_IN'!X$23/SUM('[1]Electricity and CHPs_IN'!X$22:X$23)*N86</f>
        <v>2.0013456095467137E-3</v>
      </c>
      <c r="O118" s="1">
        <f>'[1]Electricity and CHPs_IN'!Y$23/SUM('[1]Electricity and CHPs_IN'!Y$22:Y$23)*O86</f>
        <v>4.8950794151005116E-4</v>
      </c>
      <c r="P118" s="1">
        <f>'[1]Electricity and CHPs_IN'!Z$23/SUM('[1]Electricity and CHPs_IN'!Z$22:Z$23)*P86</f>
        <v>1.91572887133405E-4</v>
      </c>
      <c r="Q118" s="1">
        <f>'[1]Electricity and CHPs_IN'!AA$23/SUM('[1]Electricity and CHPs_IN'!AA$22:AA$23)*Q86</f>
        <v>2.387609003272306E-4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1.1041109518760658E-2</v>
      </c>
      <c r="L119" s="1">
        <f>'[1]Electricity and CHPs_IN'!V$23/SUM('[1]Electricity and CHPs_IN'!V$22:V$23)*L87</f>
        <v>2.3369036305032186E-2</v>
      </c>
      <c r="M119" s="1">
        <f>'[1]Electricity and CHPs_IN'!W$23/SUM('[1]Electricity and CHPs_IN'!W$22:W$23)*M87</f>
        <v>2.1595981759908102E-2</v>
      </c>
      <c r="N119" s="1">
        <f>'[1]Electricity and CHPs_IN'!X$23/SUM('[1]Electricity and CHPs_IN'!X$22:X$23)*N87</f>
        <v>1.4377492114482783E-2</v>
      </c>
      <c r="O119" s="1">
        <f>'[1]Electricity and CHPs_IN'!Y$23/SUM('[1]Electricity and CHPs_IN'!Y$22:Y$23)*O87</f>
        <v>1.2603742861570278E-2</v>
      </c>
      <c r="P119" s="1">
        <f>'[1]Electricity and CHPs_IN'!Z$23/SUM('[1]Electricity and CHPs_IN'!Z$22:Z$23)*P87</f>
        <v>1.180036439744545E-3</v>
      </c>
      <c r="Q119" s="1">
        <f>'[1]Electricity and CHPs_IN'!AA$23/SUM('[1]Electricity and CHPs_IN'!AA$22:AA$23)*Q87</f>
        <v>8.8557705631373961E-4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1.7747449070508681E-2</v>
      </c>
      <c r="G120" s="1">
        <f>'[1]Electricity and CHPs_IN'!Q$23/SUM('[1]Electricity and CHPs_IN'!Q$22:Q$23)*G88</f>
        <v>3.9673366873174184E-3</v>
      </c>
      <c r="H120" s="1">
        <f>'[1]Electricity and CHPs_IN'!R$23/SUM('[1]Electricity and CHPs_IN'!R$22:R$23)*H88</f>
        <v>5.3878894163495372E-3</v>
      </c>
      <c r="I120" s="1">
        <f>'[1]Electricity and CHPs_IN'!S$23/SUM('[1]Electricity and CHPs_IN'!S$22:S$23)*I88</f>
        <v>3.9418820835998701E-2</v>
      </c>
      <c r="J120" s="1">
        <f>'[1]Electricity and CHPs_IN'!T$23/SUM('[1]Electricity and CHPs_IN'!T$22:T$23)*J88</f>
        <v>2.2277364156487928E-2</v>
      </c>
      <c r="K120" s="1">
        <f>'[1]Electricity and CHPs_IN'!U$23/SUM('[1]Electricity and CHPs_IN'!U$22:U$23)*K88</f>
        <v>4.1279685845194806E-3</v>
      </c>
      <c r="L120" s="1">
        <f>'[1]Electricity and CHPs_IN'!V$23/SUM('[1]Electricity and CHPs_IN'!V$22:V$23)*L88</f>
        <v>2.578868741873826E-3</v>
      </c>
      <c r="M120" s="1">
        <f>'[1]Electricity and CHPs_IN'!W$23/SUM('[1]Electricity and CHPs_IN'!W$22:W$23)*M88</f>
        <v>1.3270069334479421E-3</v>
      </c>
      <c r="N120" s="1">
        <f>'[1]Electricity and CHPs_IN'!X$23/SUM('[1]Electricity and CHPs_IN'!X$22:X$23)*N88</f>
        <v>7.7418378315927637E-4</v>
      </c>
      <c r="O120" s="1">
        <f>'[1]Electricity and CHPs_IN'!Y$23/SUM('[1]Electricity and CHPs_IN'!Y$22:Y$23)*O88</f>
        <v>1.0226198162378349E-3</v>
      </c>
      <c r="P120" s="1">
        <f>'[1]Electricity and CHPs_IN'!Z$23/SUM('[1]Electricity and CHPs_IN'!Z$22:Z$23)*P88</f>
        <v>1.429645683936321E-3</v>
      </c>
      <c r="Q120" s="1">
        <f>'[1]Electricity and CHPs_IN'!AA$23/SUM('[1]Electricity and CHPs_IN'!AA$22:AA$23)*Q88</f>
        <v>3.1764915978982262E-3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0</v>
      </c>
      <c r="L121" s="1">
        <f>'[1]Electricity and CHPs_IN'!V$23/SUM('[1]Electricity and CHPs_IN'!V$22:V$23)*L89</f>
        <v>0</v>
      </c>
      <c r="M121" s="1">
        <f>'[1]Electricity and CHPs_IN'!W$23/SUM('[1]Electricity and CHPs_IN'!W$22:W$23)*M89</f>
        <v>0</v>
      </c>
      <c r="N121" s="1">
        <f>'[1]Electricity and CHPs_IN'!X$23/SUM('[1]Electricity and CHPs_IN'!X$22:X$23)*N89</f>
        <v>0</v>
      </c>
      <c r="O121" s="1">
        <f>'[1]Electricity and CHPs_IN'!Y$23/SUM('[1]Electricity and CHPs_IN'!Y$22:Y$23)*O89</f>
        <v>0</v>
      </c>
      <c r="P121" s="1">
        <f>'[1]Electricity and CHPs_IN'!Z$23/SUM('[1]Electricity and CHPs_IN'!Z$22:Z$23)*P89</f>
        <v>0</v>
      </c>
      <c r="Q121" s="1">
        <f>'[1]Electricity and CHPs_IN'!AA$23/SUM('[1]Electricity and CHPs_IN'!AA$22:AA$23)*Q89</f>
        <v>0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1.4774462074654724E-4</v>
      </c>
      <c r="J122" s="1">
        <f>'[1]Electricity and CHPs_IN'!T$23/SUM('[1]Electricity and CHPs_IN'!T$22:T$23)*J90</f>
        <v>1.4985653663716656E-4</v>
      </c>
      <c r="K122" s="1">
        <f>'[1]Electricity and CHPs_IN'!U$23/SUM('[1]Electricity and CHPs_IN'!U$22:U$23)*K90</f>
        <v>1.8521441450059241E-4</v>
      </c>
      <c r="L122" s="1">
        <f>'[1]Electricity and CHPs_IN'!V$23/SUM('[1]Electricity and CHPs_IN'!V$22:V$23)*L90</f>
        <v>2.1479991704771245E-4</v>
      </c>
      <c r="M122" s="1">
        <f>'[1]Electricity and CHPs_IN'!W$23/SUM('[1]Electricity and CHPs_IN'!W$22:W$23)*M90</f>
        <v>3.3932691693349797E-4</v>
      </c>
      <c r="N122" s="1">
        <f>'[1]Electricity and CHPs_IN'!X$23/SUM('[1]Electricity and CHPs_IN'!X$22:X$23)*N90</f>
        <v>2.5910703051468281E-4</v>
      </c>
      <c r="O122" s="1">
        <f>'[1]Electricity and CHPs_IN'!Y$23/SUM('[1]Electricity and CHPs_IN'!Y$22:Y$23)*O90</f>
        <v>3.9407996111488861E-4</v>
      </c>
      <c r="P122" s="1">
        <f>'[1]Electricity and CHPs_IN'!Z$23/SUM('[1]Electricity and CHPs_IN'!Z$22:Z$23)*P90</f>
        <v>4.2022788048306169E-4</v>
      </c>
      <c r="Q122" s="1">
        <f>'[1]Electricity and CHPs_IN'!AA$23/SUM('[1]Electricity and CHPs_IN'!AA$22:AA$23)*Q90</f>
        <v>1.0733535999665768E-3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4.4918599222928181E-4</v>
      </c>
      <c r="G123" s="1">
        <f>'[1]Electricity and CHPs_IN'!Q$23/SUM('[1]Electricity and CHPs_IN'!Q$22:Q$23)*G91</f>
        <v>1.8052452614311057E-4</v>
      </c>
      <c r="H123" s="1">
        <f>'[1]Electricity and CHPs_IN'!R$23/SUM('[1]Electricity and CHPs_IN'!R$22:R$23)*H91</f>
        <v>1.5013960360807923E-3</v>
      </c>
      <c r="I123" s="1">
        <f>'[1]Electricity and CHPs_IN'!S$23/SUM('[1]Electricity and CHPs_IN'!S$22:S$23)*I91</f>
        <v>6.5279859766258208E-4</v>
      </c>
      <c r="J123" s="1">
        <f>'[1]Electricity and CHPs_IN'!T$23/SUM('[1]Electricity and CHPs_IN'!T$22:T$23)*J91</f>
        <v>9.8481988373218645E-4</v>
      </c>
      <c r="K123" s="1">
        <f>'[1]Electricity and CHPs_IN'!U$23/SUM('[1]Electricity and CHPs_IN'!U$22:U$23)*K91</f>
        <v>7.5706057116508674E-4</v>
      </c>
      <c r="L123" s="1">
        <f>'[1]Electricity and CHPs_IN'!V$23/SUM('[1]Electricity and CHPs_IN'!V$22:V$23)*L91</f>
        <v>7.2237901025991389E-4</v>
      </c>
      <c r="M123" s="1">
        <f>'[1]Electricity and CHPs_IN'!W$23/SUM('[1]Electricity and CHPs_IN'!W$22:W$23)*M91</f>
        <v>8.7129343493156253E-4</v>
      </c>
      <c r="N123" s="1">
        <f>'[1]Electricity and CHPs_IN'!X$23/SUM('[1]Electricity and CHPs_IN'!X$22:X$23)*N91</f>
        <v>6.7591430548532671E-4</v>
      </c>
      <c r="O123" s="1">
        <f>'[1]Electricity and CHPs_IN'!Y$23/SUM('[1]Electricity and CHPs_IN'!Y$22:Y$23)*O91</f>
        <v>6.3513723567589289E-4</v>
      </c>
      <c r="P123" s="1">
        <f>'[1]Electricity and CHPs_IN'!Z$23/SUM('[1]Electricity and CHPs_IN'!Z$22:Z$23)*P91</f>
        <v>2.4869324239759185E-3</v>
      </c>
      <c r="Q123" s="1">
        <f>'[1]Electricity and CHPs_IN'!AA$23/SUM('[1]Electricity and CHPs_IN'!AA$22:AA$23)*Q91</f>
        <v>3.0464987795886778E-3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2.6638748519616523E-5</v>
      </c>
      <c r="J124" s="1">
        <f>'[1]Electricity and CHPs_IN'!T$23/SUM('[1]Electricity and CHPs_IN'!T$22:T$23)*J92</f>
        <v>6.9870041124457674E-5</v>
      </c>
      <c r="K124" s="1">
        <f>'[1]Electricity and CHPs_IN'!U$23/SUM('[1]Electricity and CHPs_IN'!U$22:U$23)*K92</f>
        <v>4.9905153855246351E-5</v>
      </c>
      <c r="L124" s="1">
        <f>'[1]Electricity and CHPs_IN'!V$23/SUM('[1]Electricity and CHPs_IN'!V$22:V$23)*L92</f>
        <v>4.2732452211129671E-5</v>
      </c>
      <c r="M124" s="1">
        <f>'[1]Electricity and CHPs_IN'!W$23/SUM('[1]Electricity and CHPs_IN'!W$22:W$23)*M92</f>
        <v>9.3899918897288884E-5</v>
      </c>
      <c r="N124" s="1">
        <f>'[1]Electricity and CHPs_IN'!X$23/SUM('[1]Electricity and CHPs_IN'!X$22:X$23)*N92</f>
        <v>6.8448954309492438E-5</v>
      </c>
      <c r="O124" s="1">
        <f>'[1]Electricity and CHPs_IN'!Y$23/SUM('[1]Electricity and CHPs_IN'!Y$22:Y$23)*O92</f>
        <v>1.0511892174363271E-4</v>
      </c>
      <c r="P124" s="1">
        <f>'[1]Electricity and CHPs_IN'!Z$23/SUM('[1]Electricity and CHPs_IN'!Z$22:Z$23)*P92</f>
        <v>1.0644155896047536E-4</v>
      </c>
      <c r="Q124" s="1">
        <f>'[1]Electricity and CHPs_IN'!AA$23/SUM('[1]Electricity and CHPs_IN'!AA$22:AA$23)*Q92</f>
        <v>2.3217278394423364E-4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7.6098441438891655E-4</v>
      </c>
      <c r="G125" s="1">
        <f>'[1]Electricity and CHPs_IN'!Q$23/SUM('[1]Electricity and CHPs_IN'!Q$22:Q$23)*G93</f>
        <v>8.3857009200194693E-4</v>
      </c>
      <c r="H125" s="1">
        <f>'[1]Electricity and CHPs_IN'!R$23/SUM('[1]Electricity and CHPs_IN'!R$22:R$23)*H93</f>
        <v>9.0873263986399853E-3</v>
      </c>
      <c r="I125" s="1">
        <f>'[1]Electricity and CHPs_IN'!S$23/SUM('[1]Electricity and CHPs_IN'!S$22:S$23)*I93</f>
        <v>2.8937869239920321E-2</v>
      </c>
      <c r="J125" s="1">
        <f>'[1]Electricity and CHPs_IN'!T$23/SUM('[1]Electricity and CHPs_IN'!T$22:T$23)*J93</f>
        <v>2.1884319858492911E-2</v>
      </c>
      <c r="K125" s="1">
        <f>'[1]Electricity and CHPs_IN'!U$23/SUM('[1]Electricity and CHPs_IN'!U$22:U$23)*K93</f>
        <v>1.7669883697138906E-2</v>
      </c>
      <c r="L125" s="1">
        <f>'[1]Electricity and CHPs_IN'!V$23/SUM('[1]Electricity and CHPs_IN'!V$22:V$23)*L93</f>
        <v>1.3097585901548841E-2</v>
      </c>
      <c r="M125" s="1">
        <f>'[1]Electricity and CHPs_IN'!W$23/SUM('[1]Electricity and CHPs_IN'!W$22:W$23)*M93</f>
        <v>1.2791335999103053E-2</v>
      </c>
      <c r="N125" s="1">
        <f>'[1]Electricity and CHPs_IN'!X$23/SUM('[1]Electricity and CHPs_IN'!X$22:X$23)*N93</f>
        <v>1.1456079076468182E-2</v>
      </c>
      <c r="O125" s="1">
        <f>'[1]Electricity and CHPs_IN'!Y$23/SUM('[1]Electricity and CHPs_IN'!Y$22:Y$23)*O93</f>
        <v>1.0848673656578276E-2</v>
      </c>
      <c r="P125" s="1">
        <f>'[1]Electricity and CHPs_IN'!Z$23/SUM('[1]Electricity and CHPs_IN'!Z$22:Z$23)*P93</f>
        <v>9.7152618024322155E-3</v>
      </c>
      <c r="Q125" s="1">
        <f>'[1]Electricity and CHPs_IN'!AA$23/SUM('[1]Electricity and CHPs_IN'!AA$22:AA$23)*Q93</f>
        <v>9.8103394409885716E-3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1.1574982074922651E-4</v>
      </c>
      <c r="J126" s="1">
        <f>'[1]Electricity and CHPs_IN'!T$23/SUM('[1]Electricity and CHPs_IN'!T$22:T$23)*J94</f>
        <v>3.3706401271291377E-4</v>
      </c>
      <c r="K126" s="1">
        <f>'[1]Electricity and CHPs_IN'!U$23/SUM('[1]Electricity and CHPs_IN'!U$22:U$23)*K94</f>
        <v>2.4228860378592415E-4</v>
      </c>
      <c r="L126" s="1">
        <f>'[1]Electricity and CHPs_IN'!V$23/SUM('[1]Electricity and CHPs_IN'!V$22:V$23)*L94</f>
        <v>2.239719436573173E-4</v>
      </c>
      <c r="M126" s="1">
        <f>'[1]Electricity and CHPs_IN'!W$23/SUM('[1]Electricity and CHPs_IN'!W$22:W$23)*M94</f>
        <v>5.6355735216973631E-4</v>
      </c>
      <c r="N126" s="1">
        <f>'[1]Electricity and CHPs_IN'!X$23/SUM('[1]Electricity and CHPs_IN'!X$22:X$23)*N94</f>
        <v>4.3491339980167689E-4</v>
      </c>
      <c r="O126" s="1">
        <f>'[1]Electricity and CHPs_IN'!Y$23/SUM('[1]Electricity and CHPs_IN'!Y$22:Y$23)*O94</f>
        <v>7.6777449712138576E-4</v>
      </c>
      <c r="P126" s="1">
        <f>'[1]Electricity and CHPs_IN'!Z$23/SUM('[1]Electricity and CHPs_IN'!Z$22:Z$23)*P94</f>
        <v>7.8283307027947834E-4</v>
      </c>
      <c r="Q126" s="1">
        <f>'[1]Electricity and CHPs_IN'!AA$23/SUM('[1]Electricity and CHPs_IN'!AA$22:AA$23)*Q94</f>
        <v>1.6790784837554817E-3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0.95937100385894691</v>
      </c>
      <c r="G127" s="1">
        <f t="shared" ref="G127:Q127" si="132">G95</f>
        <v>1.1060767422175997</v>
      </c>
      <c r="H127" s="1">
        <f t="shared" si="132"/>
        <v>1.1060768081154986</v>
      </c>
      <c r="I127" s="1">
        <f t="shared" si="132"/>
        <v>1.106075055979846</v>
      </c>
      <c r="J127" s="1">
        <f t="shared" si="132"/>
        <v>1.1060756536020389</v>
      </c>
      <c r="K127" s="1">
        <f t="shared" si="132"/>
        <v>1.1060772277277235</v>
      </c>
      <c r="L127" s="1">
        <f t="shared" si="132"/>
        <v>1.1060812488530223</v>
      </c>
      <c r="M127" s="1">
        <f t="shared" si="132"/>
        <v>1.1060889733519415</v>
      </c>
      <c r="N127" s="1">
        <f t="shared" si="132"/>
        <v>1.1060957556538047</v>
      </c>
      <c r="O127" s="1">
        <f t="shared" si="132"/>
        <v>1.1061161325113948</v>
      </c>
      <c r="P127" s="1">
        <f t="shared" si="132"/>
        <v>1.106193502113006</v>
      </c>
      <c r="Q127" s="1">
        <f t="shared" si="132"/>
        <v>1.1089105956464786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1.5746074954716228E-2</v>
      </c>
      <c r="G128" s="1">
        <f>'[1]Electricity and CHPs_IN'!Q$23/SUM('[1]Electricity and CHPs_IN'!Q$22:Q$23)*G96</f>
        <v>2.7332865606723451E-2</v>
      </c>
      <c r="H128" s="1">
        <f>'[1]Electricity and CHPs_IN'!R$23/SUM('[1]Electricity and CHPs_IN'!R$22:R$23)*H96</f>
        <v>4.9169934852461752E-2</v>
      </c>
      <c r="I128" s="1">
        <f>'[1]Electricity and CHPs_IN'!S$23/SUM('[1]Electricity and CHPs_IN'!S$22:S$23)*I96</f>
        <v>0.10448563326319253</v>
      </c>
      <c r="J128" s="1">
        <f>'[1]Electricity and CHPs_IN'!T$23/SUM('[1]Electricity and CHPs_IN'!T$22:T$23)*J96</f>
        <v>0.13543425391300831</v>
      </c>
      <c r="K128" s="1">
        <f>'[1]Electricity and CHPs_IN'!U$23/SUM('[1]Electricity and CHPs_IN'!U$22:U$23)*K96</f>
        <v>9.6226585797689987E-2</v>
      </c>
      <c r="L128" s="1">
        <f>'[1]Electricity and CHPs_IN'!V$23/SUM('[1]Electricity and CHPs_IN'!V$22:V$23)*L96</f>
        <v>7.6490654176799372E-2</v>
      </c>
      <c r="M128" s="1">
        <f>'[1]Electricity and CHPs_IN'!W$23/SUM('[1]Electricity and CHPs_IN'!W$22:W$23)*M96</f>
        <v>5.036864434289505E-2</v>
      </c>
      <c r="N128" s="1">
        <f>'[1]Electricity and CHPs_IN'!X$23/SUM('[1]Electricity and CHPs_IN'!X$22:X$23)*N96</f>
        <v>4.1117425303993989E-2</v>
      </c>
      <c r="O128" s="1">
        <f>'[1]Electricity and CHPs_IN'!Y$23/SUM('[1]Electricity and CHPs_IN'!Y$22:Y$23)*O96</f>
        <v>4.0804479472018818E-2</v>
      </c>
      <c r="P128" s="1">
        <f>'[1]Electricity and CHPs_IN'!Z$23/SUM('[1]Electricity and CHPs_IN'!Z$22:Z$23)*P96</f>
        <v>4.4454103048947022E-2</v>
      </c>
      <c r="Q128" s="1">
        <f>'[1]Electricity and CHPs_IN'!AA$23/SUM('[1]Electricity and CHPs_IN'!AA$22:AA$23)*Q96</f>
        <v>5.2485277697925804E-2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1.5602965607807158E-4</v>
      </c>
      <c r="J129" s="1">
        <f>'[1]Electricity and CHPs_IN'!T$23/SUM('[1]Electricity and CHPs_IN'!T$22:T$23)*J97</f>
        <v>3.4907351233652193E-4</v>
      </c>
      <c r="K129" s="1">
        <f>'[1]Electricity and CHPs_IN'!U$23/SUM('[1]Electricity and CHPs_IN'!U$22:U$23)*K97</f>
        <v>2.3600048760471289E-4</v>
      </c>
      <c r="L129" s="1">
        <f>'[1]Electricity and CHPs_IN'!V$23/SUM('[1]Electricity and CHPs_IN'!V$22:V$23)*L97</f>
        <v>1.4538628560097682E-4</v>
      </c>
      <c r="M129" s="1">
        <f>'[1]Electricity and CHPs_IN'!W$23/SUM('[1]Electricity and CHPs_IN'!W$22:W$23)*M97</f>
        <v>3.094699008054568E-4</v>
      </c>
      <c r="N129" s="1">
        <f>'[1]Electricity and CHPs_IN'!X$23/SUM('[1]Electricity and CHPs_IN'!X$22:X$23)*N97</f>
        <v>2.7785375597074932E-4</v>
      </c>
      <c r="O129" s="1">
        <f>'[1]Electricity and CHPs_IN'!Y$23/SUM('[1]Electricity and CHPs_IN'!Y$22:Y$23)*O97</f>
        <v>4.8018526608976253E-4</v>
      </c>
      <c r="P129" s="1">
        <f>'[1]Electricity and CHPs_IN'!Z$23/SUM('[1]Electricity and CHPs_IN'!Z$22:Z$23)*P97</f>
        <v>3.9729726476108872E-4</v>
      </c>
      <c r="Q129" s="1">
        <f>'[1]Electricity and CHPs_IN'!AA$23/SUM('[1]Electricity and CHPs_IN'!AA$22:AA$23)*Q97</f>
        <v>1.0759084068395577E-3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8.2776129072746176</v>
      </c>
      <c r="G130" s="1">
        <f t="shared" ref="G130:Q130" si="133">SUM(G131:G136)</f>
        <v>8.9480536924434695</v>
      </c>
      <c r="H130" s="1">
        <f t="shared" si="133"/>
        <v>9.8603988728481351</v>
      </c>
      <c r="I130" s="1">
        <f t="shared" si="133"/>
        <v>9.1364686779615738</v>
      </c>
      <c r="J130" s="1">
        <f t="shared" si="133"/>
        <v>9.2158687174573224</v>
      </c>
      <c r="K130" s="1">
        <f t="shared" si="133"/>
        <v>9.3899506203140479</v>
      </c>
      <c r="L130" s="1">
        <f t="shared" si="133"/>
        <v>9.5677289961070375</v>
      </c>
      <c r="M130" s="1">
        <f t="shared" si="133"/>
        <v>9.7493660068604626</v>
      </c>
      <c r="N130" s="1">
        <f t="shared" si="133"/>
        <v>9.7493601101360543</v>
      </c>
      <c r="O130" s="1">
        <f t="shared" si="133"/>
        <v>9.7493664765937265</v>
      </c>
      <c r="P130" s="1">
        <f t="shared" si="133"/>
        <v>9.7493631355669788</v>
      </c>
      <c r="Q130" s="1">
        <f t="shared" si="133"/>
        <v>9.7494148531123219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6.5070003551126394</v>
      </c>
      <c r="G131" s="1">
        <f>'[1]Electricity and CHPs'!C19</f>
        <v>7.3027687497980844</v>
      </c>
      <c r="H131" s="1">
        <f>'[1]Electricity and CHPs'!D19</f>
        <v>8.1961046758515064</v>
      </c>
      <c r="I131" s="1">
        <f>'[1]Electricity and CHPs'!E19</f>
        <v>7.3981444651245036</v>
      </c>
      <c r="J131" s="1">
        <f>'[1]Electricity and CHPs'!F19</f>
        <v>7.4918667018723797</v>
      </c>
      <c r="K131" s="1">
        <f>'[1]Electricity and CHPs'!G19</f>
        <v>7.6680477643846041</v>
      </c>
      <c r="L131" s="1">
        <f>'[1]Electricity and CHPs'!H19</f>
        <v>7.8484539882732527</v>
      </c>
      <c r="M131" s="1">
        <f>'[1]Electricity and CHPs'!I19</f>
        <v>8.0332935099904628</v>
      </c>
      <c r="N131" s="1">
        <f>'[1]Electricity and CHPs'!J19</f>
        <v>8.0332942737107622</v>
      </c>
      <c r="O131" s="1">
        <f>'[1]Electricity and CHPs'!K19</f>
        <v>8.0333016049548469</v>
      </c>
      <c r="P131" s="1">
        <f>'[1]Electricity and CHPs'!L19</f>
        <v>8.0333033677903742</v>
      </c>
      <c r="Q131" s="1">
        <f>'[1]Electricity and CHPs'!M19</f>
        <v>8.0333808317745845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0</v>
      </c>
      <c r="M132" s="1">
        <f>'[1]Electricity and CHPs'!I20</f>
        <v>0</v>
      </c>
      <c r="N132" s="1">
        <f>'[1]Electricity and CHPs'!J20</f>
        <v>0</v>
      </c>
      <c r="O132" s="1">
        <f>'[1]Electricity and CHPs'!K20</f>
        <v>0</v>
      </c>
      <c r="P132" s="1">
        <f>'[1]Electricity and CHPs'!L20</f>
        <v>0</v>
      </c>
      <c r="Q132" s="1">
        <f>'[1]Electricity and CHPs'!M20</f>
        <v>0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1.5405621642494858</v>
      </c>
      <c r="G133" s="1">
        <f>'[1]Electricity and CHPs'!C26</f>
        <v>1.4151258591839435</v>
      </c>
      <c r="H133" s="1">
        <f>'[1]Electricity and CHPs'!D26</f>
        <v>1.3275844726688597</v>
      </c>
      <c r="I133" s="1">
        <f>'[1]Electricity and CHPs'!E26</f>
        <v>1.4053771233902492</v>
      </c>
      <c r="J133" s="1">
        <f>'[1]Electricity and CHPs'!F26</f>
        <v>1.394813966259578</v>
      </c>
      <c r="K133" s="1">
        <f>'[1]Electricity and CHPs'!G26</f>
        <v>1.3943768954751226</v>
      </c>
      <c r="L133" s="1">
        <f>'[1]Electricity and CHPs'!H26</f>
        <v>1.3934104995409184</v>
      </c>
      <c r="M133" s="1">
        <f>'[1]Electricity and CHPs'!I26</f>
        <v>1.3918665560624564</v>
      </c>
      <c r="N133" s="1">
        <f>'[1]Electricity and CHPs'!J26</f>
        <v>1.391862786787867</v>
      </c>
      <c r="O133" s="1">
        <f>'[1]Electricity and CHPs'!K26</f>
        <v>1.3918585066446789</v>
      </c>
      <c r="P133" s="1">
        <f>'[1]Electricity and CHPs'!L26</f>
        <v>1.3918553464844543</v>
      </c>
      <c r="Q133" s="1">
        <f>'[1]Electricity and CHPs'!M26</f>
        <v>1.3918188648281224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0</v>
      </c>
      <c r="M134" s="1">
        <f>'[1]Electricity and CHPs'!I27</f>
        <v>0</v>
      </c>
      <c r="N134" s="1">
        <f>'[1]Electricity and CHPs'!J27</f>
        <v>0</v>
      </c>
      <c r="O134" s="1">
        <f>'[1]Electricity and CHPs'!K27</f>
        <v>0</v>
      </c>
      <c r="P134" s="1">
        <f>'[1]Electricity and CHPs'!L27</f>
        <v>0</v>
      </c>
      <c r="Q134" s="1">
        <f>'[1]Electricity and CHPs'!M27</f>
        <v>0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0.23005038791249233</v>
      </c>
      <c r="G135" s="1">
        <f>'[1]Electricity and CHPs'!C44</f>
        <v>0.23015908346144151</v>
      </c>
      <c r="H135" s="1">
        <f>'[1]Electricity and CHPs'!D44</f>
        <v>0.3367097243277678</v>
      </c>
      <c r="I135" s="1">
        <f>'[1]Electricity and CHPs'!E44</f>
        <v>0.33294708944682033</v>
      </c>
      <c r="J135" s="1">
        <f>'[1]Electricity and CHPs'!F44</f>
        <v>0.32918804932536544</v>
      </c>
      <c r="K135" s="1">
        <f>'[1]Electricity and CHPs'!G44</f>
        <v>0.32752596045432186</v>
      </c>
      <c r="L135" s="1">
        <f>'[1]Electricity and CHPs'!H44</f>
        <v>0.32586450829286601</v>
      </c>
      <c r="M135" s="1">
        <f>'[1]Electricity and CHPs'!I44</f>
        <v>0.32420594080754273</v>
      </c>
      <c r="N135" s="1">
        <f>'[1]Electricity and CHPs'!J44</f>
        <v>0.32420304963742619</v>
      </c>
      <c r="O135" s="1">
        <f>'[1]Electricity and CHPs'!K44</f>
        <v>0.32420636499419986</v>
      </c>
      <c r="P135" s="1">
        <f>'[1]Electricity and CHPs'!L44</f>
        <v>0.32420442129214905</v>
      </c>
      <c r="Q135" s="1">
        <f>'[1]Electricity and CHPs'!M44</f>
        <v>0.32421515650961447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</v>
      </c>
      <c r="M136" s="1">
        <f>'[1]Electricity and CHPs'!I45</f>
        <v>0</v>
      </c>
      <c r="N136" s="1">
        <f>'[1]Electricity and CHPs'!J45</f>
        <v>0</v>
      </c>
      <c r="O136" s="1">
        <f>'[1]Electricity and CHPs'!K45</f>
        <v>0</v>
      </c>
      <c r="P136" s="1">
        <f>'[1]Electricity and CHPs'!L45</f>
        <v>0</v>
      </c>
      <c r="Q136" s="1">
        <f>'[1]Electricity and CHPs'!M45</f>
        <v>0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4.023781259681062</v>
      </c>
      <c r="G137" s="1">
        <f t="shared" ref="G137:K137" si="135">SUM(G138:G141)</f>
        <v>4.3589473044910134</v>
      </c>
      <c r="H137" s="1">
        <f t="shared" si="135"/>
        <v>4.7618445742601834</v>
      </c>
      <c r="I137" s="1">
        <f t="shared" si="135"/>
        <v>4.4017607942573758</v>
      </c>
      <c r="J137" s="1">
        <f t="shared" si="135"/>
        <v>4.4433403340659794</v>
      </c>
      <c r="K137" s="1">
        <f t="shared" si="135"/>
        <v>4.531212329929863</v>
      </c>
      <c r="L137" s="1">
        <f t="shared" ref="L137:O137" si="136">SUM(L138:L141)</f>
        <v>4.6209322439070855</v>
      </c>
      <c r="M137" s="1">
        <f t="shared" si="136"/>
        <v>4.7125800330264598</v>
      </c>
      <c r="N137" s="1">
        <f t="shared" si="136"/>
        <v>4.7125785302493144</v>
      </c>
      <c r="O137" s="1">
        <f t="shared" si="136"/>
        <v>4.712580055799763</v>
      </c>
      <c r="P137" s="1">
        <f>SUM(P138:P141)</f>
        <v>4.7125793571374146</v>
      </c>
      <c r="Q137" s="1">
        <f>SUM(Q138:Q141)</f>
        <v>4.7125998483013536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3.2535001775563197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3.6513843748990418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4.0980523379257532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3.6990722325622514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3.7459333509361898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3.8340238821923016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3.9242269941366263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4.0166467549952314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4.0166471368553811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4.0166508024774235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4.0166516838951871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4.0166904158872923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0.77028108212474278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0.70756292959197176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0.66379223633442985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0.70268856169512461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0.6974069831297891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0.69718844773756128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0.69670524977045933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0.69593327803122818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0.69593139339393351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0.69592925332233946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0.69592767324222715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0.69590943241406122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4.2538316475935556</v>
      </c>
      <c r="G144" s="1">
        <f t="shared" ref="G144:K144" si="137">SUM(G145:G150)</f>
        <v>4.5891063879524561</v>
      </c>
      <c r="H144" s="1">
        <f t="shared" si="137"/>
        <v>5.0985542985879508</v>
      </c>
      <c r="I144" s="1">
        <f t="shared" si="137"/>
        <v>4.7347078837041972</v>
      </c>
      <c r="J144" s="1">
        <f t="shared" si="137"/>
        <v>4.7725283833913439</v>
      </c>
      <c r="K144" s="1">
        <f t="shared" si="137"/>
        <v>4.8587382903841858</v>
      </c>
      <c r="L144" s="1">
        <f t="shared" ref="L144:O144" si="138">SUM(L145:L150)</f>
        <v>4.9467967521999512</v>
      </c>
      <c r="M144" s="1">
        <f t="shared" si="138"/>
        <v>5.0367859738340028</v>
      </c>
      <c r="N144" s="1">
        <f t="shared" si="138"/>
        <v>5.0367815798867408</v>
      </c>
      <c r="O144" s="1">
        <f t="shared" si="138"/>
        <v>5.0367864207939625</v>
      </c>
      <c r="P144" s="1">
        <f>SUM(P145:P150)</f>
        <v>5.0367837784295633</v>
      </c>
      <c r="Q144" s="1">
        <f>SUM(Q145:Q150)</f>
        <v>5.0368150048109683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3.2535001775563197</v>
      </c>
      <c r="G145" s="1">
        <f t="shared" ref="G145:K145" si="139">G131-G138</f>
        <v>3.6513843748990427</v>
      </c>
      <c r="H145" s="1">
        <f t="shared" si="139"/>
        <v>4.0980523379257532</v>
      </c>
      <c r="I145" s="1">
        <f t="shared" si="139"/>
        <v>3.6990722325622523</v>
      </c>
      <c r="J145" s="1">
        <f t="shared" si="139"/>
        <v>3.7459333509361898</v>
      </c>
      <c r="K145" s="1">
        <f t="shared" si="139"/>
        <v>3.8340238821923025</v>
      </c>
      <c r="L145" s="1">
        <f t="shared" ref="L145:O145" si="140">L131-L138</f>
        <v>3.9242269941366263</v>
      </c>
      <c r="M145" s="1">
        <f t="shared" si="140"/>
        <v>4.0166467549952314</v>
      </c>
      <c r="N145" s="1">
        <f t="shared" si="140"/>
        <v>4.0166471368553811</v>
      </c>
      <c r="O145" s="1">
        <f t="shared" si="140"/>
        <v>4.0166508024774235</v>
      </c>
      <c r="P145" s="1">
        <f t="shared" ref="P145:Q150" si="141">P131-P138</f>
        <v>4.0166516838951871</v>
      </c>
      <c r="Q145" s="1">
        <f t="shared" si="141"/>
        <v>4.0166904158872923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</v>
      </c>
      <c r="L146" s="1">
        <f t="shared" ref="L146:O146" si="143">L132-L139</f>
        <v>0</v>
      </c>
      <c r="M146" s="1">
        <f t="shared" si="143"/>
        <v>0</v>
      </c>
      <c r="N146" s="1">
        <f t="shared" si="143"/>
        <v>0</v>
      </c>
      <c r="O146" s="1">
        <f t="shared" si="143"/>
        <v>0</v>
      </c>
      <c r="P146" s="1">
        <f t="shared" si="141"/>
        <v>0</v>
      </c>
      <c r="Q146" s="1">
        <f t="shared" si="141"/>
        <v>0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0.770281082124743</v>
      </c>
      <c r="G147" s="1">
        <f t="shared" si="144"/>
        <v>0.70756292959197176</v>
      </c>
      <c r="H147" s="1">
        <f t="shared" si="144"/>
        <v>0.66379223633442985</v>
      </c>
      <c r="I147" s="1">
        <f t="shared" si="144"/>
        <v>0.70268856169512461</v>
      </c>
      <c r="J147" s="1">
        <f t="shared" si="144"/>
        <v>0.69740698312978888</v>
      </c>
      <c r="K147" s="1">
        <f t="shared" si="144"/>
        <v>0.69718844773756128</v>
      </c>
      <c r="L147" s="1">
        <f t="shared" ref="L147:O147" si="145">L133-L140</f>
        <v>0.69670524977045911</v>
      </c>
      <c r="M147" s="1">
        <f t="shared" si="145"/>
        <v>0.69593327803122818</v>
      </c>
      <c r="N147" s="1">
        <f t="shared" si="145"/>
        <v>0.69593139339393351</v>
      </c>
      <c r="O147" s="1">
        <f t="shared" si="145"/>
        <v>0.69592925332233946</v>
      </c>
      <c r="P147" s="1">
        <f t="shared" si="141"/>
        <v>0.69592767324222715</v>
      </c>
      <c r="Q147" s="1">
        <f t="shared" si="141"/>
        <v>0.69590943241406122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</v>
      </c>
      <c r="L148" s="1">
        <f t="shared" ref="L148:O148" si="147">L134-L141</f>
        <v>0</v>
      </c>
      <c r="M148" s="1">
        <f t="shared" si="147"/>
        <v>0</v>
      </c>
      <c r="N148" s="1">
        <f t="shared" si="147"/>
        <v>0</v>
      </c>
      <c r="O148" s="1">
        <f t="shared" si="147"/>
        <v>0</v>
      </c>
      <c r="P148" s="1">
        <f t="shared" si="141"/>
        <v>0</v>
      </c>
      <c r="Q148" s="1">
        <f t="shared" si="141"/>
        <v>0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0.23005038791249233</v>
      </c>
      <c r="G149" s="1">
        <f t="shared" si="148"/>
        <v>0.23015908346144151</v>
      </c>
      <c r="H149" s="1">
        <f t="shared" si="148"/>
        <v>0.3367097243277678</v>
      </c>
      <c r="I149" s="1">
        <f t="shared" si="148"/>
        <v>0.33294708944682033</v>
      </c>
      <c r="J149" s="1">
        <f t="shared" si="148"/>
        <v>0.32918804932536544</v>
      </c>
      <c r="K149" s="1">
        <f t="shared" si="148"/>
        <v>0.32752596045432186</v>
      </c>
      <c r="L149" s="1">
        <f t="shared" ref="L149:O149" si="149">L135-L142</f>
        <v>0.32586450829286601</v>
      </c>
      <c r="M149" s="1">
        <f t="shared" si="149"/>
        <v>0.32420594080754273</v>
      </c>
      <c r="N149" s="1">
        <f t="shared" si="149"/>
        <v>0.32420304963742619</v>
      </c>
      <c r="O149" s="1">
        <f t="shared" si="149"/>
        <v>0.32420636499419986</v>
      </c>
      <c r="P149" s="1">
        <f t="shared" si="141"/>
        <v>0.32420442129214905</v>
      </c>
      <c r="Q149" s="1">
        <f t="shared" si="141"/>
        <v>0.32421515650961447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</v>
      </c>
      <c r="L150" s="1">
        <f t="shared" ref="L150:O150" si="154">L136-L143</f>
        <v>0</v>
      </c>
      <c r="M150" s="1">
        <f t="shared" si="154"/>
        <v>0</v>
      </c>
      <c r="N150" s="1">
        <f t="shared" si="154"/>
        <v>0</v>
      </c>
      <c r="O150" s="1">
        <f t="shared" si="154"/>
        <v>0</v>
      </c>
      <c r="P150" s="1">
        <f t="shared" si="141"/>
        <v>0</v>
      </c>
      <c r="Q150" s="1">
        <f t="shared" si="141"/>
        <v>0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0.5828797696191379</v>
      </c>
      <c r="G151" s="1">
        <f t="shared" ref="G151:K151" si="155">SUM(G152:G158)</f>
        <v>0.58287348759831026</v>
      </c>
      <c r="H151" s="1">
        <f t="shared" si="155"/>
        <v>1.6995384233443875</v>
      </c>
      <c r="I151" s="1">
        <f t="shared" si="155"/>
        <v>2.9668885653658452</v>
      </c>
      <c r="J151" s="1">
        <f t="shared" si="155"/>
        <v>3.8700373205909955</v>
      </c>
      <c r="K151" s="1">
        <f t="shared" si="155"/>
        <v>4.5422839855238992</v>
      </c>
      <c r="L151" s="1">
        <f t="shared" ref="L151:O151" si="156">SUM(L152:L158)</f>
        <v>5.2145231218592523</v>
      </c>
      <c r="M151" s="1">
        <f t="shared" si="156"/>
        <v>5.8865420695637081</v>
      </c>
      <c r="N151" s="1">
        <f t="shared" si="156"/>
        <v>5.8866308339684368</v>
      </c>
      <c r="O151" s="1">
        <f t="shared" si="156"/>
        <v>5.8866626650348834</v>
      </c>
      <c r="P151" s="1">
        <f>SUM(P152:P158)</f>
        <v>5.8866775798785413</v>
      </c>
      <c r="Q151" s="1">
        <f>SUM(Q152:Q158)</f>
        <v>5.8867919409309115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0.41022751038176947</v>
      </c>
      <c r="G152" s="1">
        <f>'[1]Electricity and CHPs'!C25</f>
        <v>6.1448032884163277E-2</v>
      </c>
      <c r="H152" s="1">
        <f>'[1]Electricity and CHPs'!D25</f>
        <v>0.54105410119550335</v>
      </c>
      <c r="I152" s="1">
        <f>'[1]Electricity and CHPs'!E25</f>
        <v>1.0889863782656022</v>
      </c>
      <c r="J152" s="1">
        <f>'[1]Electricity and CHPs'!F25</f>
        <v>1.3269111996124645</v>
      </c>
      <c r="K152" s="1">
        <f>'[1]Electricity and CHPs'!G25</f>
        <v>1.5498606746080754</v>
      </c>
      <c r="L152" s="1">
        <f>'[1]Electricity and CHPs'!H25</f>
        <v>1.561561682079657</v>
      </c>
      <c r="M152" s="1">
        <f>'[1]Electricity and CHPs'!I25</f>
        <v>1.2303812165669212</v>
      </c>
      <c r="N152" s="1">
        <f>'[1]Electricity and CHPs'!J25</f>
        <v>0.41327736333551457</v>
      </c>
      <c r="O152" s="1">
        <f>'[1]Electricity and CHPs'!K25</f>
        <v>0.39477504961588017</v>
      </c>
      <c r="P152" s="1">
        <f>'[1]Electricity and CHPs'!L25</f>
        <v>0.35377948810986698</v>
      </c>
      <c r="Q152" s="1">
        <f>'[1]Electricity and CHPs'!M25</f>
        <v>0.24177236501400159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0</v>
      </c>
      <c r="M153" s="1">
        <f>'[1]Electricity and CHPs'!I31</f>
        <v>0</v>
      </c>
      <c r="N153" s="1">
        <f>'[1]Electricity and CHPs'!J31</f>
        <v>0</v>
      </c>
      <c r="O153" s="1">
        <f>'[1]Electricity and CHPs'!K31</f>
        <v>0</v>
      </c>
      <c r="P153" s="1">
        <f>'[1]Electricity and CHPs'!L31</f>
        <v>0</v>
      </c>
      <c r="Q153" s="1">
        <f>'[1]Electricity and CHPs'!M31</f>
        <v>0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0.17265225923736838</v>
      </c>
      <c r="G154" s="1">
        <f>'[1]Electricity and CHPs'!C42</f>
        <v>0.52142545471414703</v>
      </c>
      <c r="H154" s="1">
        <f>'[1]Electricity and CHPs'!D42</f>
        <v>1.1584843221488841</v>
      </c>
      <c r="I154" s="1">
        <f>'[1]Electricity and CHPs'!E42</f>
        <v>1.8580649333576222</v>
      </c>
      <c r="J154" s="1">
        <f>'[1]Electricity and CHPs'!F42</f>
        <v>2.5198001056913455</v>
      </c>
      <c r="K154" s="1">
        <f>'[1]Electricity and CHPs'!G42</f>
        <v>2.9708329645295661</v>
      </c>
      <c r="L154" s="1">
        <f>'[1]Electricity and CHPs'!H42</f>
        <v>3.6305893202330077</v>
      </c>
      <c r="M154" s="1">
        <f>'[1]Electricity and CHPs'!I42</f>
        <v>4.6071365989724882</v>
      </c>
      <c r="N154" s="1">
        <f>'[1]Electricity and CHPs'!J42</f>
        <v>5.4269320145008439</v>
      </c>
      <c r="O154" s="1">
        <f>'[1]Electricity and CHPs'!K42</f>
        <v>5.4359284299964532</v>
      </c>
      <c r="P154" s="1">
        <f>'[1]Electricity and CHPs'!L42</f>
        <v>5.4832231022799354</v>
      </c>
      <c r="Q154" s="1">
        <f>'[1]Electricity and CHPs'!M42</f>
        <v>5.5466374231780273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0</v>
      </c>
      <c r="M155" s="1">
        <f>'[1]Electricity and CHPs'!I43</f>
        <v>0</v>
      </c>
      <c r="N155" s="1">
        <f>'[1]Electricity and CHPs'!J43</f>
        <v>0</v>
      </c>
      <c r="O155" s="1">
        <f>'[1]Electricity and CHPs'!K43</f>
        <v>0</v>
      </c>
      <c r="P155" s="1">
        <f>'[1]Electricity and CHPs'!L43</f>
        <v>0</v>
      </c>
      <c r="Q155" s="1">
        <f>'[1]Electricity and CHPs'!M43</f>
        <v>0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2.9983272797610787E-3</v>
      </c>
      <c r="J156" s="1">
        <f>'[1]Electricity and CHPs'!F50</f>
        <v>5.9993133557554815E-3</v>
      </c>
      <c r="K156" s="1">
        <f>'[1]Electricity and CHPs'!G50</f>
        <v>6.3626559874133074E-3</v>
      </c>
      <c r="L156" s="1">
        <f>'[1]Electricity and CHPs'!H50</f>
        <v>5.7348532070220556E-3</v>
      </c>
      <c r="M156" s="1">
        <f>'[1]Electricity and CHPs'!I50</f>
        <v>1.337233341287563E-2</v>
      </c>
      <c r="N156" s="1">
        <f>'[1]Electricity and CHPs'!J50</f>
        <v>1.2410761269750208E-2</v>
      </c>
      <c r="O156" s="1">
        <f>'[1]Electricity and CHPs'!K50</f>
        <v>1.6189256663872321E-2</v>
      </c>
      <c r="P156" s="1">
        <f>'[1]Electricity and CHPs'!L50</f>
        <v>1.0947923518739123E-2</v>
      </c>
      <c r="Q156" s="1">
        <f>'[1]Electricity and CHPs'!M50</f>
        <v>2.0652280810424941E-2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8.0458938830394733E-3</v>
      </c>
      <c r="J157" s="1">
        <f>'[1]Electricity and CHPs'!F53</f>
        <v>1.0536560340567002E-2</v>
      </c>
      <c r="K157" s="1">
        <f>'[1]Electricity and CHPs'!G53</f>
        <v>9.7071825277183811E-3</v>
      </c>
      <c r="L157" s="1">
        <f>'[1]Electricity and CHPs'!H53</f>
        <v>9.3182445621322347E-3</v>
      </c>
      <c r="M157" s="1">
        <f>'[1]Electricity and CHPs'!I53</f>
        <v>2.3940977415471149E-2</v>
      </c>
      <c r="N157" s="1">
        <f>'[1]Electricity and CHPs'!J53</f>
        <v>2.2863741995203822E-2</v>
      </c>
      <c r="O157" s="1">
        <f>'[1]Electricity and CHPs'!K53</f>
        <v>2.3048874913271261E-2</v>
      </c>
      <c r="P157" s="1">
        <f>'[1]Electricity and CHPs'!L53</f>
        <v>2.2915379633810545E-2</v>
      </c>
      <c r="Q157" s="1">
        <f>'[1]Electricity and CHPs'!M53</f>
        <v>4.3334280996104438E-2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8.7930325798203403E-3</v>
      </c>
      <c r="J158" s="1">
        <f>'[1]Electricity and CHPs'!F56</f>
        <v>6.7901415908632667E-3</v>
      </c>
      <c r="K158" s="1">
        <f>'[1]Electricity and CHPs'!G56</f>
        <v>5.5205078711260663E-3</v>
      </c>
      <c r="L158" s="1">
        <f>'[1]Electricity and CHPs'!H56</f>
        <v>7.319021777433727E-3</v>
      </c>
      <c r="M158" s="1">
        <f>'[1]Electricity and CHPs'!I56</f>
        <v>1.1710943195952107E-2</v>
      </c>
      <c r="N158" s="1">
        <f>'[1]Electricity and CHPs'!J56</f>
        <v>1.1146952867124218E-2</v>
      </c>
      <c r="O158" s="1">
        <f>'[1]Electricity and CHPs'!K56</f>
        <v>1.6721053845406921E-2</v>
      </c>
      <c r="P158" s="1">
        <f>'[1]Electricity and CHPs'!L56</f>
        <v>1.5811686336189335E-2</v>
      </c>
      <c r="Q158" s="1">
        <f>'[1]Electricity and CHPs'!M56</f>
        <v>3.4395590932353587E-2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0.54529253951290813</v>
      </c>
      <c r="H159" s="1">
        <f t="shared" si="157"/>
        <v>0.50316513784645689</v>
      </c>
      <c r="I159" s="1">
        <f t="shared" si="157"/>
        <v>0.59978404924929174</v>
      </c>
      <c r="J159" s="1">
        <f t="shared" si="157"/>
        <v>0.60169161750659117</v>
      </c>
      <c r="K159" s="1">
        <f t="shared" si="157"/>
        <v>0.60205637991610161</v>
      </c>
      <c r="L159" s="1">
        <f t="shared" si="157"/>
        <v>0.6243168492745319</v>
      </c>
      <c r="M159" s="1">
        <f t="shared" si="157"/>
        <v>0.62436437825568736</v>
      </c>
      <c r="N159" s="1">
        <f t="shared" si="157"/>
        <v>0.62729170189907602</v>
      </c>
      <c r="O159" s="1">
        <f t="shared" si="157"/>
        <v>0.62881536948433847</v>
      </c>
      <c r="P159" s="1">
        <f>P160</f>
        <v>0.62893161462313996</v>
      </c>
      <c r="Q159" s="1">
        <f>Q160</f>
        <v>0.62947627192578748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0.54529253951290813</v>
      </c>
      <c r="H160" s="1">
        <f>'[1]Electricity and CHPs'!D33</f>
        <v>0.50316513784645689</v>
      </c>
      <c r="I160" s="1">
        <f>'[1]Electricity and CHPs'!E33</f>
        <v>0.59978404924929174</v>
      </c>
      <c r="J160" s="1">
        <f>'[1]Electricity and CHPs'!F33</f>
        <v>0.60169161750659117</v>
      </c>
      <c r="K160" s="1">
        <f>'[1]Electricity and CHPs'!G33</f>
        <v>0.60205637991610161</v>
      </c>
      <c r="L160" s="1">
        <f>'[1]Electricity and CHPs'!H33</f>
        <v>0.6243168492745319</v>
      </c>
      <c r="M160" s="1">
        <f>'[1]Electricity and CHPs'!I33</f>
        <v>0.62436437825568736</v>
      </c>
      <c r="N160" s="1">
        <f>'[1]Electricity and CHPs'!J33</f>
        <v>0.62729170189907602</v>
      </c>
      <c r="O160" s="1">
        <f>'[1]Electricity and CHPs'!K33</f>
        <v>0.62881536948433847</v>
      </c>
      <c r="P160" s="1">
        <f>'[1]Electricity and CHPs'!L33</f>
        <v>0.62893161462313996</v>
      </c>
      <c r="Q160" s="1">
        <f>'[1]Electricity and CHPs'!M33</f>
        <v>0.62947627192578748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12.821465572720838</v>
      </c>
      <c r="H161" s="1">
        <f t="shared" si="158"/>
        <v>28.800013061911837</v>
      </c>
      <c r="I161" s="1">
        <f t="shared" si="158"/>
        <v>50.517387001071256</v>
      </c>
      <c r="J161" s="1">
        <f t="shared" si="158"/>
        <v>53.830410500483346</v>
      </c>
      <c r="K161" s="1">
        <f t="shared" si="158"/>
        <v>56.527205557206599</v>
      </c>
      <c r="L161" s="1">
        <f t="shared" ref="L161:O161" si="159">SUM(L162:L166)</f>
        <v>59.284729872244085</v>
      </c>
      <c r="M161" s="1">
        <f t="shared" si="159"/>
        <v>62.153165683550526</v>
      </c>
      <c r="N161" s="1">
        <f t="shared" si="159"/>
        <v>64.758239047940847</v>
      </c>
      <c r="O161" s="1">
        <f t="shared" si="159"/>
        <v>67.815566179388853</v>
      </c>
      <c r="P161" s="1">
        <f>SUM(P162:P166)</f>
        <v>71.211324032710266</v>
      </c>
      <c r="Q161" s="1">
        <f>SUM(Q162:Q166)</f>
        <v>74.96544407054057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0.15619161658328937</v>
      </c>
      <c r="I162" s="1">
        <f>'[1]Electricity and CHPs'!E34</f>
        <v>0.30184883890376757</v>
      </c>
      <c r="J162" s="1">
        <f>'[1]Electricity and CHPs'!F34</f>
        <v>1.0529937932777687</v>
      </c>
      <c r="K162" s="1">
        <f>'[1]Electricity and CHPs'!G34</f>
        <v>1.0576061035838582</v>
      </c>
      <c r="L162" s="1">
        <f>'[1]Electricity and CHPs'!H34</f>
        <v>0.98561383258727675</v>
      </c>
      <c r="M162" s="1">
        <f>'[1]Electricity and CHPs'!I34</f>
        <v>0.88019109886479519</v>
      </c>
      <c r="N162" s="1">
        <f>'[1]Electricity and CHPs'!J34</f>
        <v>0.35971102491520274</v>
      </c>
      <c r="O162" s="1">
        <f>'[1]Electricity and CHPs'!K34</f>
        <v>0.13203215293094414</v>
      </c>
      <c r="P162" s="1">
        <f>'[1]Electricity and CHPs'!L34</f>
        <v>7.5202567650274416E-2</v>
      </c>
      <c r="Q162" s="1">
        <f>'[1]Electricity and CHPs'!M34</f>
        <v>0.20025849382687486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4.8486225061026396</v>
      </c>
      <c r="H163" s="1">
        <f>'[1]Electricity and CHPs'!D35</f>
        <v>11.927075485464066</v>
      </c>
      <c r="I163" s="1">
        <f>'[1]Electricity and CHPs'!E35</f>
        <v>14.116606277644156</v>
      </c>
      <c r="J163" s="1">
        <f>'[1]Electricity and CHPs'!F35</f>
        <v>14.836736838454067</v>
      </c>
      <c r="K163" s="1">
        <f>'[1]Electricity and CHPs'!G35</f>
        <v>15.59356108093364</v>
      </c>
      <c r="L163" s="1">
        <f>'[1]Electricity and CHPs'!H35</f>
        <v>16.388993816360781</v>
      </c>
      <c r="M163" s="1">
        <f>'[1]Electricity and CHPs'!I35</f>
        <v>17.22500266805589</v>
      </c>
      <c r="N163" s="1">
        <f>'[1]Electricity and CHPs'!J35</f>
        <v>18.103656429621466</v>
      </c>
      <c r="O163" s="1">
        <f>'[1]Electricity and CHPs'!K35</f>
        <v>19.027133656205759</v>
      </c>
      <c r="P163" s="1">
        <f>'[1]Electricity and CHPs'!L35</f>
        <v>19.997722870800946</v>
      </c>
      <c r="Q163" s="1">
        <f>'[1]Electricity and CHPs'!M35</f>
        <v>21.017879011698167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3.390730503214467</v>
      </c>
      <c r="H164" s="1">
        <f>'[1]Electricity and CHPs'!D36</f>
        <v>6.9698922770052896</v>
      </c>
      <c r="I164" s="1">
        <f>'[1]Electricity and CHPs'!E36</f>
        <v>18.916699306663681</v>
      </c>
      <c r="J164" s="1">
        <f>'[1]Electricity and CHPs'!F36</f>
        <v>19.881653354895924</v>
      </c>
      <c r="K164" s="1">
        <f>'[1]Electricity and CHPs'!G36</f>
        <v>20.895818848165174</v>
      </c>
      <c r="L164" s="1">
        <f>'[1]Electricity and CHPs'!H36</f>
        <v>21.961716973217506</v>
      </c>
      <c r="M164" s="1">
        <f>'[1]Electricity and CHPs'!I36</f>
        <v>23.081989756286518</v>
      </c>
      <c r="N164" s="1">
        <f>'[1]Electricity and CHPs'!J36</f>
        <v>24.259406879973831</v>
      </c>
      <c r="O164" s="1">
        <f>'[1]Electricity and CHPs'!K36</f>
        <v>25.496890647555894</v>
      </c>
      <c r="P164" s="1">
        <f>'[1]Electricity and CHPs'!L36</f>
        <v>26.797500285978586</v>
      </c>
      <c r="Q164" s="1">
        <f>'[1]Electricity and CHPs'!M36</f>
        <v>28.164628509438955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1.2876573277411822</v>
      </c>
      <c r="H165" s="1">
        <f>'[1]Electricity and CHPs'!D37</f>
        <v>5.8107705228016018</v>
      </c>
      <c r="I165" s="1">
        <f>'[1]Electricity and CHPs'!E37</f>
        <v>12.773459780315793</v>
      </c>
      <c r="J165" s="1">
        <f>'[1]Electricity and CHPs'!F37</f>
        <v>13.425054909355712</v>
      </c>
      <c r="K165" s="1">
        <f>'[1]Electricity and CHPs'!G37</f>
        <v>14.109868999528031</v>
      </c>
      <c r="L165" s="1">
        <f>'[1]Electricity and CHPs'!H37</f>
        <v>14.829615885455116</v>
      </c>
      <c r="M165" s="1">
        <f>'[1]Electricity and CHPs'!I37</f>
        <v>15.586079826398059</v>
      </c>
      <c r="N165" s="1">
        <f>'[1]Electricity and CHPs'!J37</f>
        <v>16.381130109019978</v>
      </c>
      <c r="O165" s="1">
        <f>'[1]Electricity and CHPs'!K37</f>
        <v>17.216740655554645</v>
      </c>
      <c r="P165" s="1">
        <f>'[1]Electricity and CHPs'!L37</f>
        <v>18.094977997105801</v>
      </c>
      <c r="Q165" s="1">
        <f>'[1]Electricity and CHPs'!M37</f>
        <v>19.01807863772672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3.2944552356625487</v>
      </c>
      <c r="H166" s="1">
        <f>'[1]Electricity and CHPs'!D38</f>
        <v>3.9360831600575916</v>
      </c>
      <c r="I166" s="1">
        <f>'[1]Electricity and CHPs'!E38</f>
        <v>4.4087727975438593</v>
      </c>
      <c r="J166" s="1">
        <f>'[1]Electricity and CHPs'!F38</f>
        <v>4.6339716044998669</v>
      </c>
      <c r="K166" s="1">
        <f>'[1]Electricity and CHPs'!G38</f>
        <v>4.8703505249958958</v>
      </c>
      <c r="L166" s="1">
        <f>'[1]Electricity and CHPs'!H38</f>
        <v>5.1187893646234119</v>
      </c>
      <c r="M166" s="1">
        <f>'[1]Electricity and CHPs'!I38</f>
        <v>5.379902333945271</v>
      </c>
      <c r="N166" s="1">
        <f>'[1]Electricity and CHPs'!J38</f>
        <v>5.6543346044103675</v>
      </c>
      <c r="O166" s="1">
        <f>'[1]Electricity and CHPs'!K38</f>
        <v>5.9427690671416169</v>
      </c>
      <c r="P166" s="1">
        <f>'[1]Electricity and CHPs'!L38</f>
        <v>6.2459203111746548</v>
      </c>
      <c r="Q166" s="1">
        <f>'[1]Electricity and CHPs'!M38</f>
        <v>6.5645994178498466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1.2395666776302435E-2</v>
      </c>
      <c r="M167" s="1">
        <f>'[1]Electricity and CHPs'!I32</f>
        <v>1.966269737700875E-2</v>
      </c>
      <c r="N167" s="1">
        <f>'[1]Electricity and CHPs'!J32</f>
        <v>2.025529132156164E-2</v>
      </c>
      <c r="O167" s="1">
        <f>'[1]Electricity and CHPs'!K32</f>
        <v>2.100939833421717E-2</v>
      </c>
      <c r="P167" s="1">
        <f>'[1]Electricity and CHPs'!L32</f>
        <v>2.417451397042459E-2</v>
      </c>
      <c r="Q167" s="1">
        <f>'[1]Electricity and CHPs'!M32</f>
        <v>4.2809293009816972E-2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1.2395666776302435E-2</v>
      </c>
      <c r="M168" s="1">
        <f t="shared" si="164"/>
        <v>1.966269737700875E-2</v>
      </c>
      <c r="N168" s="1">
        <f t="shared" si="164"/>
        <v>2.025529132156164E-2</v>
      </c>
      <c r="O168" s="1">
        <f t="shared" si="164"/>
        <v>2.100939833421717E-2</v>
      </c>
      <c r="P168" s="1">
        <f>P167</f>
        <v>2.417451397042459E-2</v>
      </c>
      <c r="Q168" s="1">
        <f>Q167</f>
        <v>4.2809293009816972E-2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6.3441706194001714E-3</v>
      </c>
      <c r="J169" s="1">
        <f t="shared" si="165"/>
        <v>1.8347702178283812E-2</v>
      </c>
      <c r="K169" s="1">
        <f t="shared" si="165"/>
        <v>3.0367939306952339E-2</v>
      </c>
      <c r="L169" s="1">
        <f t="shared" ref="L169:O169" si="166">SUM(L170:L172)</f>
        <v>3.1759451716345762E-2</v>
      </c>
      <c r="M169" s="1">
        <f t="shared" si="166"/>
        <v>8.4743744402550697E-2</v>
      </c>
      <c r="N169" s="1">
        <f t="shared" si="166"/>
        <v>7.6823794266038484E-2</v>
      </c>
      <c r="O169" s="1">
        <f t="shared" si="166"/>
        <v>0.22134407162121619</v>
      </c>
      <c r="P169" s="1">
        <f>SUM(P170:P172)</f>
        <v>0.29063759861130606</v>
      </c>
      <c r="Q169" s="1">
        <f>SUM(Q170:Q172)</f>
        <v>0.36792729246314626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3.6913517559827554E-3</v>
      </c>
      <c r="L170" s="1">
        <f>'[1]Electricity and CHPs'!H30</f>
        <v>3.808942905288373E-3</v>
      </c>
      <c r="M170" s="1">
        <f>'[1]Electricity and CHPs'!I30</f>
        <v>8.2572495877932858E-3</v>
      </c>
      <c r="N170" s="1">
        <f>'[1]Electricity and CHPs'!J30</f>
        <v>8.2687251453425568E-3</v>
      </c>
      <c r="O170" s="1">
        <f>'[1]Electricity and CHPs'!K30</f>
        <v>4.3189751439046201E-2</v>
      </c>
      <c r="P170" s="1">
        <f>'[1]Electricity and CHPs'!L30</f>
        <v>0.13888827342294846</v>
      </c>
      <c r="Q170" s="1">
        <f>'[1]Electricity and CHPs'!M30</f>
        <v>0.14148971176584604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3.7491704184239249E-3</v>
      </c>
      <c r="J171" s="1">
        <f>'[1]Electricity and CHPs'!F46</f>
        <v>1.198713499855635E-2</v>
      </c>
      <c r="K171" s="1">
        <f>'[1]Electricity and CHPs'!G46</f>
        <v>1.9468956462513756E-2</v>
      </c>
      <c r="L171" s="1">
        <f>'[1]Electricity and CHPs'!H46</f>
        <v>1.9579128477576493E-2</v>
      </c>
      <c r="M171" s="1">
        <f>'[1]Electricity and CHPs'!I46</f>
        <v>5.5513104405834957E-2</v>
      </c>
      <c r="N171" s="1">
        <f>'[1]Electricity and CHPs'!J46</f>
        <v>4.8878872939565388E-2</v>
      </c>
      <c r="O171" s="1">
        <f>'[1]Electricity and CHPs'!K46</f>
        <v>0.1310276109695408</v>
      </c>
      <c r="P171" s="1">
        <f>'[1]Electricity and CHPs'!L46</f>
        <v>0.11689569638947021</v>
      </c>
      <c r="Q171" s="1">
        <f>'[1]Electricity and CHPs'!M46</f>
        <v>0.15990902438206092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2.5950002009762466E-3</v>
      </c>
      <c r="J172" s="1">
        <f>'[1]Electricity and CHPs'!F57</f>
        <v>6.3605671797274613E-3</v>
      </c>
      <c r="K172" s="1">
        <f>'[1]Electricity and CHPs'!G57</f>
        <v>7.2076310884558285E-3</v>
      </c>
      <c r="L172" s="1">
        <f>'[1]Electricity and CHPs'!H57</f>
        <v>8.3713803334808951E-3</v>
      </c>
      <c r="M172" s="1">
        <f>'[1]Electricity and CHPs'!I57</f>
        <v>2.0973390408922463E-2</v>
      </c>
      <c r="N172" s="1">
        <f>'[1]Electricity and CHPs'!J57</f>
        <v>1.9676196181130545E-2</v>
      </c>
      <c r="O172" s="1">
        <f>'[1]Electricity and CHPs'!K57</f>
        <v>4.7126709212629216E-2</v>
      </c>
      <c r="P172" s="1">
        <f>'[1]Electricity and CHPs'!L57</f>
        <v>3.4853628798887357E-2</v>
      </c>
      <c r="Q172" s="1">
        <f>'[1]Electricity and CHPs'!M57</f>
        <v>6.6528556315239282E-2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0.12223899981926736</v>
      </c>
      <c r="G173" s="1">
        <f t="shared" ref="G173:K173" si="168">SUM(G174:G180)</f>
        <v>3.622606584752941E-2</v>
      </c>
      <c r="H173" s="1">
        <f t="shared" si="168"/>
        <v>0.121204826808035</v>
      </c>
      <c r="I173" s="1">
        <f t="shared" si="168"/>
        <v>0.328579149320193</v>
      </c>
      <c r="J173" s="1">
        <f t="shared" si="168"/>
        <v>0.42620563465434536</v>
      </c>
      <c r="K173" s="1">
        <f t="shared" si="168"/>
        <v>0.65696486053354586</v>
      </c>
      <c r="L173" s="1">
        <f t="shared" ref="L173:O173" si="169">SUM(L174:L180)</f>
        <v>0.97992010846216515</v>
      </c>
      <c r="M173" s="1">
        <f t="shared" si="169"/>
        <v>1.6606824542045724</v>
      </c>
      <c r="N173" s="1">
        <f t="shared" si="169"/>
        <v>2.0362148636676927</v>
      </c>
      <c r="O173" s="1">
        <f t="shared" si="169"/>
        <v>2.7515179847628075</v>
      </c>
      <c r="P173" s="1">
        <f>SUM(P174:P180)</f>
        <v>2.9658818571766403</v>
      </c>
      <c r="Q173" s="1">
        <f>SUM(Q174:Q180)</f>
        <v>3.4705585608184784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9.4632711010910947E-2</v>
      </c>
      <c r="G174" s="1">
        <f>'[1]Electricity and CHPs'!C70</f>
        <v>1.1466509927072949E-2</v>
      </c>
      <c r="H174" s="1">
        <f>'[1]Electricity and CHPs'!D70</f>
        <v>9.4214293502869959E-2</v>
      </c>
      <c r="I174" s="1">
        <f>'[1]Electricity and CHPs'!E70</f>
        <v>4.5802250684108183E-2</v>
      </c>
      <c r="J174" s="1">
        <f>'[1]Electricity and CHPs'!F70</f>
        <v>4.0733681348862599E-2</v>
      </c>
      <c r="K174" s="1">
        <f>'[1]Electricity and CHPs'!G70</f>
        <v>3.3545131721439476E-2</v>
      </c>
      <c r="L174" s="1">
        <f>'[1]Electricity and CHPs'!H70</f>
        <v>5.9203632133123648E-3</v>
      </c>
      <c r="M174" s="1">
        <f>'[1]Electricity and CHPs'!I70</f>
        <v>2.3444604221943593E-2</v>
      </c>
      <c r="N174" s="1">
        <f>'[1]Electricity and CHPs'!J70</f>
        <v>8.4399957703371248E-2</v>
      </c>
      <c r="O174" s="1">
        <f>'[1]Electricity and CHPs'!K70</f>
        <v>9.4294990425888056E-2</v>
      </c>
      <c r="P174" s="1">
        <f>'[1]Electricity and CHPs'!L70</f>
        <v>9.4283074329680777E-2</v>
      </c>
      <c r="Q174" s="1">
        <f>'[1]Electricity and CHPs'!M70</f>
        <v>9.4296411549606399E-2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7.4812381160027277E-3</v>
      </c>
      <c r="G175" s="1">
        <f>'[1]Electricity and CHPs'!C71</f>
        <v>6.0230807260696299E-3</v>
      </c>
      <c r="H175" s="1">
        <f>'[1]Electricity and CHPs'!D71</f>
        <v>7.2572094782082592E-3</v>
      </c>
      <c r="I175" s="1">
        <f>'[1]Electricity and CHPs'!E71</f>
        <v>6.8665886999657736E-3</v>
      </c>
      <c r="J175" s="1">
        <f>'[1]Electricity and CHPs'!F71</f>
        <v>1.6930384793737686E-2</v>
      </c>
      <c r="K175" s="1">
        <f>'[1]Electricity and CHPs'!G71</f>
        <v>0.16456258105708105</v>
      </c>
      <c r="L175" s="1">
        <f>'[1]Electricity and CHPs'!H71</f>
        <v>0.17139686635579501</v>
      </c>
      <c r="M175" s="1">
        <f>'[1]Electricity and CHPs'!I71</f>
        <v>0.29610669493799563</v>
      </c>
      <c r="N175" s="1">
        <f>'[1]Electricity and CHPs'!J71</f>
        <v>0.32352250704341079</v>
      </c>
      <c r="O175" s="1">
        <f>'[1]Electricity and CHPs'!K71</f>
        <v>0.4400293050338614</v>
      </c>
      <c r="P175" s="1">
        <f>'[1]Electricity and CHPs'!L71</f>
        <v>0.44319662713044711</v>
      </c>
      <c r="Q175" s="1">
        <f>'[1]Electricity and CHPs'!M71</f>
        <v>0.46530538641446345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6.8556083800487277E-3</v>
      </c>
      <c r="G176" s="1">
        <f>'[1]Electricity and CHPs'!C72</f>
        <v>5.5172020132786357E-3</v>
      </c>
      <c r="H176" s="1">
        <f>'[1]Electricity and CHPs'!D72</f>
        <v>6.5063738706302261E-3</v>
      </c>
      <c r="I176" s="1">
        <f>'[1]Electricity and CHPs'!E72</f>
        <v>6.5653699686399648E-3</v>
      </c>
      <c r="J176" s="1">
        <f>'[1]Electricity and CHPs'!F72</f>
        <v>1.6644973207409305E-2</v>
      </c>
      <c r="K176" s="1">
        <f>'[1]Electricity and CHPs'!G72</f>
        <v>7.9513542266397175E-2</v>
      </c>
      <c r="L176" s="1">
        <f>'[1]Electricity and CHPs'!H72</f>
        <v>0.39601488146367358</v>
      </c>
      <c r="M176" s="1">
        <f>'[1]Electricity and CHPs'!I72</f>
        <v>0.89828724531039028</v>
      </c>
      <c r="N176" s="1">
        <f>'[1]Electricity and CHPs'!J72</f>
        <v>1.1662861146149615</v>
      </c>
      <c r="O176" s="1">
        <f>'[1]Electricity and CHPs'!K72</f>
        <v>1.7264445975164464</v>
      </c>
      <c r="P176" s="1">
        <f>'[1]Electricity and CHPs'!L72</f>
        <v>1.9162040789790615</v>
      </c>
      <c r="Q176" s="1">
        <f>'[1]Electricity and CHPs'!M72</f>
        <v>2.3654608166240081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2.2075482674122197E-3</v>
      </c>
      <c r="G177" s="1">
        <f>'[1]Electricity and CHPs'!C73</f>
        <v>2.1995425739414196E-3</v>
      </c>
      <c r="H177" s="1">
        <f>'[1]Electricity and CHPs'!D73</f>
        <v>2.1985155643701017E-3</v>
      </c>
      <c r="I177" s="1">
        <f>'[1]Electricity and CHPs'!E73</f>
        <v>4.9542062791018533E-2</v>
      </c>
      <c r="J177" s="1">
        <f>'[1]Electricity and CHPs'!F73</f>
        <v>6.5288090506582866E-2</v>
      </c>
      <c r="K177" s="1">
        <f>'[1]Electricity and CHPs'!G73</f>
        <v>6.9142724960855606E-2</v>
      </c>
      <c r="L177" s="1">
        <f>'[1]Electricity and CHPs'!H73</f>
        <v>7.472224748559668E-2</v>
      </c>
      <c r="M177" s="1">
        <f>'[1]Electricity and CHPs'!I73</f>
        <v>8.5602990097127629E-2</v>
      </c>
      <c r="N177" s="1">
        <f>'[1]Electricity and CHPs'!J73</f>
        <v>8.5315051666034369E-2</v>
      </c>
      <c r="O177" s="1">
        <f>'[1]Electricity and CHPs'!K73</f>
        <v>9.6506281119726617E-2</v>
      </c>
      <c r="P177" s="1">
        <f>'[1]Electricity and CHPs'!L73</f>
        <v>0.10475631180289373</v>
      </c>
      <c r="Q177" s="1">
        <f>'[1]Electricity and CHPs'!M73</f>
        <v>0.12148168491983165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4.4237367971218747E-3</v>
      </c>
      <c r="G178" s="1">
        <f>'[1]Electricity and CHPs'!C74</f>
        <v>4.4068351867910336E-3</v>
      </c>
      <c r="H178" s="1">
        <f>'[1]Electricity and CHPs'!D74</f>
        <v>4.4120303206933434E-3</v>
      </c>
      <c r="I178" s="1">
        <f>'[1]Electricity and CHPs'!E74</f>
        <v>8.1081883825501341E-2</v>
      </c>
      <c r="J178" s="1">
        <f>'[1]Electricity and CHPs'!F74</f>
        <v>0.10715188687328134</v>
      </c>
      <c r="K178" s="1">
        <f>'[1]Electricity and CHPs'!G74</f>
        <v>0.11244401783458179</v>
      </c>
      <c r="L178" s="1">
        <f>'[1]Electricity and CHPs'!H74</f>
        <v>0.12252221920709325</v>
      </c>
      <c r="M178" s="1">
        <f>'[1]Electricity and CHPs'!I74</f>
        <v>0.13412493149008453</v>
      </c>
      <c r="N178" s="1">
        <f>'[1]Electricity and CHPs'!J74</f>
        <v>0.1418172791553817</v>
      </c>
      <c r="O178" s="1">
        <f>'[1]Electricity and CHPs'!K74</f>
        <v>0.14810382244518483</v>
      </c>
      <c r="P178" s="1">
        <f>'[1]Electricity and CHPs'!L74</f>
        <v>0.15333311605570013</v>
      </c>
      <c r="Q178" s="1">
        <f>'[1]Electricity and CHPs'!M74</f>
        <v>0.15905166710307683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4.4238279342284272E-3</v>
      </c>
      <c r="G179" s="1">
        <f>'[1]Electricity and CHPs'!C75</f>
        <v>4.4068711040991734E-3</v>
      </c>
      <c r="H179" s="1">
        <f>'[1]Electricity and CHPs'!D75</f>
        <v>4.4111634084722439E-3</v>
      </c>
      <c r="I179" s="1">
        <f>'[1]Electricity and CHPs'!E75</f>
        <v>8.0831840760549639E-2</v>
      </c>
      <c r="J179" s="1">
        <f>'[1]Electricity and CHPs'!F75</f>
        <v>0.10778229501742093</v>
      </c>
      <c r="K179" s="1">
        <f>'[1]Electricity and CHPs'!G75</f>
        <v>0.11901915750633313</v>
      </c>
      <c r="L179" s="1">
        <f>'[1]Electricity and CHPs'!H75</f>
        <v>0.12550814242099328</v>
      </c>
      <c r="M179" s="1">
        <f>'[1]Electricity and CHPs'!I75</f>
        <v>0.13442514338046616</v>
      </c>
      <c r="N179" s="1">
        <f>'[1]Electricity and CHPs'!J75</f>
        <v>0.14173953477658141</v>
      </c>
      <c r="O179" s="1">
        <f>'[1]Electricity and CHPs'!K75</f>
        <v>0.14802489186178291</v>
      </c>
      <c r="P179" s="1">
        <f>'[1]Electricity and CHPs'!L75</f>
        <v>0.15324330825300223</v>
      </c>
      <c r="Q179" s="1">
        <f>'[1]Electricity and CHPs'!M75</f>
        <v>0.15900578142554483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2.2143293135424447E-3</v>
      </c>
      <c r="G180" s="1">
        <f>'[1]Electricity and CHPs'!C76</f>
        <v>2.2060243162765666E-3</v>
      </c>
      <c r="H180" s="1">
        <f>'[1]Electricity and CHPs'!D76</f>
        <v>2.2052406627908602E-3</v>
      </c>
      <c r="I180" s="1">
        <f>'[1]Electricity and CHPs'!E76</f>
        <v>5.7889152590409547E-2</v>
      </c>
      <c r="J180" s="1">
        <f>'[1]Electricity and CHPs'!F76</f>
        <v>7.1674322907050642E-2</v>
      </c>
      <c r="K180" s="1">
        <f>'[1]Electricity and CHPs'!G76</f>
        <v>7.8737705186857646E-2</v>
      </c>
      <c r="L180" s="1">
        <f>'[1]Electricity and CHPs'!H76</f>
        <v>8.3835388315701073E-2</v>
      </c>
      <c r="M180" s="1">
        <f>'[1]Electricity and CHPs'!I76</f>
        <v>8.8690844766564553E-2</v>
      </c>
      <c r="N180" s="1">
        <f>'[1]Electricity and CHPs'!J76</f>
        <v>9.3134418707951513E-2</v>
      </c>
      <c r="O180" s="1">
        <f>'[1]Electricity and CHPs'!K76</f>
        <v>9.8114096359917233E-2</v>
      </c>
      <c r="P180" s="1">
        <f>'[1]Electricity and CHPs'!L76</f>
        <v>0.10086534062585475</v>
      </c>
      <c r="Q180" s="1">
        <f>'[1]Electricity and CHPs'!M76</f>
        <v>0.1059568127819471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31.031112544167904</v>
      </c>
      <c r="G181" s="3">
        <f t="shared" ref="G181:K181" si="170">SUM(G182,G233)</f>
        <v>37.526925492175515</v>
      </c>
      <c r="H181" s="3">
        <f t="shared" si="170"/>
        <v>37.923690039154955</v>
      </c>
      <c r="I181" s="3">
        <f t="shared" si="170"/>
        <v>39.98399352356639</v>
      </c>
      <c r="J181" s="3">
        <f t="shared" si="170"/>
        <v>42.780300424783981</v>
      </c>
      <c r="K181" s="3">
        <f t="shared" si="170"/>
        <v>42.828414445438341</v>
      </c>
      <c r="L181" s="3">
        <f t="shared" ref="L181:O181" si="171">SUM(L182,L233)</f>
        <v>43.679622952575627</v>
      </c>
      <c r="M181" s="3">
        <f t="shared" si="171"/>
        <v>44.852770947496509</v>
      </c>
      <c r="N181" s="3">
        <f t="shared" si="171"/>
        <v>49.112680895460926</v>
      </c>
      <c r="O181" s="3">
        <f t="shared" si="171"/>
        <v>49.253416523319395</v>
      </c>
      <c r="P181" s="3">
        <f>SUM(P182,P233)</f>
        <v>49.180606664342307</v>
      </c>
      <c r="Q181" s="3">
        <f>SUM(Q182,Q233)</f>
        <v>48.494424092800479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24.508373370958719</v>
      </c>
      <c r="G182" s="1">
        <f t="shared" si="172"/>
        <v>29.298201151923738</v>
      </c>
      <c r="H182" s="1">
        <f t="shared" si="172"/>
        <v>29.446308252154154</v>
      </c>
      <c r="I182" s="1">
        <f t="shared" si="172"/>
        <v>25.880987320477182</v>
      </c>
      <c r="J182" s="1">
        <f t="shared" si="172"/>
        <v>25.272073896261148</v>
      </c>
      <c r="K182" s="1">
        <f t="shared" si="172"/>
        <v>25.860774938573144</v>
      </c>
      <c r="L182" s="1">
        <f t="shared" ref="L182:O182" si="173">L183+L210</f>
        <v>25.852797385182107</v>
      </c>
      <c r="M182" s="1">
        <f t="shared" si="173"/>
        <v>26.80081777723975</v>
      </c>
      <c r="N182" s="1">
        <f t="shared" si="173"/>
        <v>29.79356185237835</v>
      </c>
      <c r="O182" s="1">
        <f t="shared" si="173"/>
        <v>29.739295615282387</v>
      </c>
      <c r="P182" s="1">
        <f>P183+P210</f>
        <v>29.415867598213179</v>
      </c>
      <c r="Q182" s="1">
        <f>Q183+Q210</f>
        <v>28.386108182029126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17.520825035714942</v>
      </c>
      <c r="G183" s="1">
        <f t="shared" si="174"/>
        <v>13.461862065139135</v>
      </c>
      <c r="H183" s="1">
        <f t="shared" si="174"/>
        <v>13.8627527778191</v>
      </c>
      <c r="I183" s="1">
        <f t="shared" si="174"/>
        <v>16.780737034413082</v>
      </c>
      <c r="J183" s="1">
        <f t="shared" si="174"/>
        <v>16.723564412136824</v>
      </c>
      <c r="K183" s="1">
        <f t="shared" si="174"/>
        <v>18.666698685744056</v>
      </c>
      <c r="L183" s="1">
        <f t="shared" ref="L183:O183" si="175">SUM(L185,L189,L190,L198,L199,L207,L209)</f>
        <v>19.693197396844372</v>
      </c>
      <c r="M183" s="1">
        <f t="shared" si="175"/>
        <v>19.370292519285492</v>
      </c>
      <c r="N183" s="1">
        <f t="shared" si="175"/>
        <v>14.076647471695043</v>
      </c>
      <c r="O183" s="1">
        <f t="shared" si="175"/>
        <v>13.826891059664748</v>
      </c>
      <c r="P183" s="1">
        <f>SUM(P185,P189,P190,P198,P199,P207,P209)</f>
        <v>13.292542676252442</v>
      </c>
      <c r="Q183" s="1">
        <f>SUM(Q185,Q189,Q190,Q198,Q199,Q207,Q209)</f>
        <v>13.094387580467695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9.2723893440082895E-3</v>
      </c>
      <c r="G184" s="1">
        <f t="shared" ref="G184:O184" si="176">G185</f>
        <v>3.0169452067342855E-4</v>
      </c>
      <c r="H184" s="1">
        <f t="shared" si="176"/>
        <v>1.191902367523337E-2</v>
      </c>
      <c r="I184" s="1">
        <f t="shared" si="176"/>
        <v>8.2581090448182008E-3</v>
      </c>
      <c r="J184" s="1">
        <f t="shared" si="176"/>
        <v>1.148657419985178E-2</v>
      </c>
      <c r="K184" s="1">
        <f t="shared" si="176"/>
        <v>1.200782985785684E-2</v>
      </c>
      <c r="L184" s="1">
        <f t="shared" si="176"/>
        <v>1.2801526693922247E-2</v>
      </c>
      <c r="M184" s="1">
        <f t="shared" si="176"/>
        <v>2.0818767628564622E-2</v>
      </c>
      <c r="N184" s="1">
        <f t="shared" si="176"/>
        <v>1.3903427309723456E-2</v>
      </c>
      <c r="O184" s="1">
        <f t="shared" si="176"/>
        <v>2.0014024343336399E-2</v>
      </c>
      <c r="P184" s="1">
        <f>P185</f>
        <v>1.5745545214665733E-2</v>
      </c>
      <c r="Q184" s="1">
        <f>Q185</f>
        <v>1.9957306750408681E-2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9.2723893440082895E-3</v>
      </c>
      <c r="G185" s="1">
        <f>'[1]Electricity and CHPs'!C$94</f>
        <v>3.0169452067342855E-4</v>
      </c>
      <c r="H185" s="1">
        <f>'[1]Electricity and CHPs'!D$94</f>
        <v>1.191902367523337E-2</v>
      </c>
      <c r="I185" s="1">
        <f>'[1]Electricity and CHPs'!E$94</f>
        <v>8.2581090448182008E-3</v>
      </c>
      <c r="J185" s="1">
        <f>'[1]Electricity and CHPs'!F$94</f>
        <v>1.148657419985178E-2</v>
      </c>
      <c r="K185" s="1">
        <f>'[1]Electricity and CHPs'!G$94</f>
        <v>1.200782985785684E-2</v>
      </c>
      <c r="L185" s="1">
        <f>'[1]Electricity and CHPs'!H$94</f>
        <v>1.2801526693922247E-2</v>
      </c>
      <c r="M185" s="1">
        <f>'[1]Electricity and CHPs'!I$94</f>
        <v>2.0818767628564622E-2</v>
      </c>
      <c r="N185" s="1">
        <f>'[1]Electricity and CHPs'!J$94</f>
        <v>1.3903427309723456E-2</v>
      </c>
      <c r="O185" s="1">
        <f>'[1]Electricity and CHPs'!K$94</f>
        <v>2.0014024343336399E-2</v>
      </c>
      <c r="P185" s="1">
        <f>'[1]Electricity and CHPs'!L$94</f>
        <v>1.5745545214665733E-2</v>
      </c>
      <c r="Q185" s="1">
        <f>'[1]Electricity and CHPs'!M$94</f>
        <v>1.9957306750408681E-2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9.2723893440082895E-3</v>
      </c>
      <c r="G186" s="1">
        <f t="shared" ref="G186:K186" si="177">G185-G187</f>
        <v>3.0169452067342855E-4</v>
      </c>
      <c r="H186" s="1">
        <f t="shared" si="177"/>
        <v>1.191902367523337E-2</v>
      </c>
      <c r="I186" s="1">
        <f t="shared" si="177"/>
        <v>8.2581090448182008E-3</v>
      </c>
      <c r="J186" s="1">
        <f t="shared" si="177"/>
        <v>1.148657419985178E-2</v>
      </c>
      <c r="K186" s="1">
        <f t="shared" si="177"/>
        <v>1.200782985785684E-2</v>
      </c>
      <c r="L186" s="1">
        <f t="shared" ref="L186:O186" si="178">L185-L187</f>
        <v>1.2801526693922247E-2</v>
      </c>
      <c r="M186" s="1">
        <f t="shared" si="178"/>
        <v>2.0818767628564622E-2</v>
      </c>
      <c r="N186" s="1">
        <f t="shared" si="178"/>
        <v>1.3903427309723456E-2</v>
      </c>
      <c r="O186" s="1">
        <f t="shared" si="178"/>
        <v>2.0014024343336399E-2</v>
      </c>
      <c r="P186" s="1">
        <f>P185-P187</f>
        <v>1.5745545214665733E-2</v>
      </c>
      <c r="Q186" s="1">
        <f>Q185-Q187</f>
        <v>1.9957306750408681E-2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1.8035550440306691</v>
      </c>
      <c r="G188" s="1">
        <f t="shared" ref="G188:K188" si="181">SUM(G189:G190)</f>
        <v>6.6195897033994786E-4</v>
      </c>
      <c r="H188" s="1">
        <f t="shared" si="181"/>
        <v>3.8600083615016691E-2</v>
      </c>
      <c r="I188" s="1">
        <f t="shared" si="181"/>
        <v>1.1446056127586304</v>
      </c>
      <c r="J188" s="1">
        <f t="shared" si="181"/>
        <v>0.89874077602925606</v>
      </c>
      <c r="K188" s="1">
        <f t="shared" si="181"/>
        <v>2.5615931828322629</v>
      </c>
      <c r="L188" s="1">
        <f t="shared" ref="L188:O188" si="182">SUM(L189:L190)</f>
        <v>3.8709436771735799</v>
      </c>
      <c r="M188" s="1">
        <f t="shared" si="182"/>
        <v>4.7117145556430398</v>
      </c>
      <c r="N188" s="1">
        <f t="shared" si="182"/>
        <v>1.4644322451434859</v>
      </c>
      <c r="O188" s="1">
        <f t="shared" si="182"/>
        <v>1.1456374235668039</v>
      </c>
      <c r="P188" s="1">
        <f>SUM(P189:P190)</f>
        <v>0.12031083207618848</v>
      </c>
      <c r="Q188" s="1">
        <f>SUM(Q189:Q190)</f>
        <v>8.7094461362755227E-2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1.8035550440306691</v>
      </c>
      <c r="G189" s="1">
        <f>'[1]Electricity and CHPs'!C$91</f>
        <v>6.6195897033994786E-4</v>
      </c>
      <c r="H189" s="1">
        <f>'[1]Electricity and CHPs'!D$91</f>
        <v>3.8600083615016691E-2</v>
      </c>
      <c r="I189" s="1">
        <f>'[1]Electricity and CHPs'!E$91</f>
        <v>1.1446056127586304</v>
      </c>
      <c r="J189" s="1">
        <f>'[1]Electricity and CHPs'!F$91</f>
        <v>0.89874077602925606</v>
      </c>
      <c r="K189" s="1">
        <f>'[1]Electricity and CHPs'!G$91</f>
        <v>1.9664520927398392</v>
      </c>
      <c r="L189" s="1">
        <f>'[1]Electricity and CHPs'!H$91</f>
        <v>2.2787177080923984</v>
      </c>
      <c r="M189" s="1">
        <f>'[1]Electricity and CHPs'!I$91</f>
        <v>3.0881161095436269</v>
      </c>
      <c r="N189" s="1">
        <f>'[1]Electricity and CHPs'!J$91</f>
        <v>0.26398659722282075</v>
      </c>
      <c r="O189" s="1">
        <f>'[1]Electricity and CHPs'!K$91</f>
        <v>6.6228746376186004E-2</v>
      </c>
      <c r="P189" s="1">
        <f>'[1]Electricity and CHPs'!L$91</f>
        <v>2.4557895612307111E-2</v>
      </c>
      <c r="Q189" s="1">
        <f>'[1]Electricity and CHPs'!M$91</f>
        <v>2.6015363033154073E-2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0.59514109009242355</v>
      </c>
      <c r="L190" s="1">
        <f>'[1]Electricity and CHPs'!H$95</f>
        <v>1.5922259690811813</v>
      </c>
      <c r="M190" s="1">
        <f>'[1]Electricity and CHPs'!I$95</f>
        <v>1.6235984460994131</v>
      </c>
      <c r="N190" s="1">
        <f>'[1]Electricity and CHPs'!J$95</f>
        <v>1.2004456479206651</v>
      </c>
      <c r="O190" s="1">
        <f>'[1]Electricity and CHPs'!K$95</f>
        <v>1.0794086771906179</v>
      </c>
      <c r="P190" s="1">
        <f>'[1]Electricity and CHPs'!L$95</f>
        <v>9.5752936463881375E-2</v>
      </c>
      <c r="Q190" s="1">
        <f>'[1]Electricity and CHPs'!M$95</f>
        <v>6.107909832960115E-2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1.7557796529909784</v>
      </c>
      <c r="G191" s="1">
        <f t="shared" ref="G191:K191" si="183">SUM(G192:G193)</f>
        <v>6.3305169992213428E-4</v>
      </c>
      <c r="H191" s="1">
        <f t="shared" si="183"/>
        <v>3.5006460365196751E-2</v>
      </c>
      <c r="I191" s="1">
        <f t="shared" si="183"/>
        <v>1.091750966699377</v>
      </c>
      <c r="J191" s="1">
        <f t="shared" si="183"/>
        <v>0.86843684246029051</v>
      </c>
      <c r="K191" s="1">
        <f t="shared" si="183"/>
        <v>2.5010014845528583</v>
      </c>
      <c r="L191" s="1">
        <f t="shared" ref="L191:O191" si="184">SUM(L192:L193)</f>
        <v>3.7970858877591489</v>
      </c>
      <c r="M191" s="1">
        <f t="shared" si="184"/>
        <v>4.6286742047816718</v>
      </c>
      <c r="N191" s="1">
        <f t="shared" si="184"/>
        <v>1.4411927976945242</v>
      </c>
      <c r="O191" s="1">
        <f t="shared" si="184"/>
        <v>1.1279128131011256</v>
      </c>
      <c r="P191" s="1">
        <f>SUM(P192:P193)</f>
        <v>0.11834627827945704</v>
      </c>
      <c r="Q191" s="1">
        <f>SUM(Q192:Q193)</f>
        <v>8.5421291032117569E-2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1.7557796529909784</v>
      </c>
      <c r="G192" s="1">
        <f t="shared" ref="G192:K192" si="185">G189-G195</f>
        <v>6.3305169992213428E-4</v>
      </c>
      <c r="H192" s="1">
        <f t="shared" si="185"/>
        <v>3.5006460365196751E-2</v>
      </c>
      <c r="I192" s="1">
        <f t="shared" si="185"/>
        <v>1.091750966699377</v>
      </c>
      <c r="J192" s="1">
        <f t="shared" si="185"/>
        <v>0.86843684246029051</v>
      </c>
      <c r="K192" s="1">
        <f t="shared" si="185"/>
        <v>1.9199378090968544</v>
      </c>
      <c r="L192" s="1">
        <f t="shared" ref="L192:O192" si="186">L189-L195</f>
        <v>2.2352396658745097</v>
      </c>
      <c r="M192" s="1">
        <f t="shared" si="186"/>
        <v>3.0336904345141367</v>
      </c>
      <c r="N192" s="1">
        <f t="shared" si="186"/>
        <v>0.2597973268255489</v>
      </c>
      <c r="O192" s="1">
        <f t="shared" si="186"/>
        <v>6.5204095202088197E-2</v>
      </c>
      <c r="P192" s="1">
        <f>P189-P195</f>
        <v>2.4156890098237186E-2</v>
      </c>
      <c r="Q192" s="1">
        <f>Q189-Q195</f>
        <v>2.551558230213212E-2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0.58106367545600379</v>
      </c>
      <c r="L193" s="1">
        <f t="shared" ref="L193:O193" si="188">L190-L196</f>
        <v>1.5618462218846394</v>
      </c>
      <c r="M193" s="1">
        <f t="shared" si="188"/>
        <v>1.5949837702675349</v>
      </c>
      <c r="N193" s="1">
        <f t="shared" si="188"/>
        <v>1.1813954708689753</v>
      </c>
      <c r="O193" s="1">
        <f t="shared" si="188"/>
        <v>1.0627087178990373</v>
      </c>
      <c r="P193" s="1">
        <f>P190-P196</f>
        <v>9.4189388181219857E-2</v>
      </c>
      <c r="Q193" s="1">
        <f>Q190-Q196</f>
        <v>5.9905708729985442E-2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4.7775391039690716E-2</v>
      </c>
      <c r="G194" s="1">
        <f t="shared" ref="G194:K194" si="189">SUM(G195:G196)</f>
        <v>2.8907270417813619E-5</v>
      </c>
      <c r="H194" s="1">
        <f t="shared" si="189"/>
        <v>3.5936232498199362E-3</v>
      </c>
      <c r="I194" s="1">
        <f t="shared" si="189"/>
        <v>5.2854646059253406E-2</v>
      </c>
      <c r="J194" s="1">
        <f t="shared" si="189"/>
        <v>3.0303933568965505E-2</v>
      </c>
      <c r="K194" s="1">
        <f t="shared" si="189"/>
        <v>6.0591698279404645E-2</v>
      </c>
      <c r="L194" s="1">
        <f t="shared" ref="L194:O194" si="190">SUM(L195:L196)</f>
        <v>7.3857789414430414E-2</v>
      </c>
      <c r="M194" s="1">
        <f t="shared" si="190"/>
        <v>8.304035086136842E-2</v>
      </c>
      <c r="N194" s="1">
        <f t="shared" si="190"/>
        <v>2.3239447448961531E-2</v>
      </c>
      <c r="O194" s="1">
        <f t="shared" si="190"/>
        <v>1.7724610465678418E-2</v>
      </c>
      <c r="P194" s="1">
        <f>SUM(P195:P196)</f>
        <v>1.9645537967314481E-3</v>
      </c>
      <c r="Q194" s="1">
        <f>SUM(Q195:Q196)</f>
        <v>1.6731703306376599E-3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4.7775391039690716E-2</v>
      </c>
      <c r="G195" s="1">
        <f t="shared" si="191"/>
        <v>2.8907270417813619E-5</v>
      </c>
      <c r="H195" s="1">
        <f t="shared" si="191"/>
        <v>3.5936232498199362E-3</v>
      </c>
      <c r="I195" s="1">
        <f t="shared" si="191"/>
        <v>5.2854646059253406E-2</v>
      </c>
      <c r="J195" s="1">
        <f t="shared" si="191"/>
        <v>3.0303933568965505E-2</v>
      </c>
      <c r="K195" s="1">
        <f t="shared" si="191"/>
        <v>4.6514283642984836E-2</v>
      </c>
      <c r="L195" s="1">
        <f t="shared" ref="L195:O195" si="192">L189*IFERROR(L118/L86,0)</f>
        <v>4.3478042217888604E-2</v>
      </c>
      <c r="M195" s="1">
        <f t="shared" si="192"/>
        <v>5.4425675029490181E-2</v>
      </c>
      <c r="N195" s="1">
        <f t="shared" si="192"/>
        <v>4.1892703972718224E-3</v>
      </c>
      <c r="O195" s="1">
        <f t="shared" si="192"/>
        <v>1.0246511740978034E-3</v>
      </c>
      <c r="P195" s="1">
        <f>P189*IFERROR(P118/P86,0)</f>
        <v>4.0100551406992596E-4</v>
      </c>
      <c r="Q195" s="1">
        <f>Q189*IFERROR(Q118/Q86,0)</f>
        <v>4.9978073102195425E-4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1.4077414636419811E-2</v>
      </c>
      <c r="L196" s="1">
        <f t="shared" ref="L196:O196" si="193">L190*IFERROR(L119/L87,0)</f>
        <v>3.0379747196541802E-2</v>
      </c>
      <c r="M196" s="1">
        <f t="shared" si="193"/>
        <v>2.8614675831878243E-2</v>
      </c>
      <c r="N196" s="1">
        <f t="shared" si="193"/>
        <v>1.905017705168971E-2</v>
      </c>
      <c r="O196" s="1">
        <f t="shared" si="193"/>
        <v>1.6699959291580614E-2</v>
      </c>
      <c r="P196" s="1">
        <f>P190*IFERROR(P119/P87,0)</f>
        <v>1.5635482826615221E-3</v>
      </c>
      <c r="Q196" s="1">
        <f>Q190*IFERROR(Q119/Q87,0)</f>
        <v>1.1733895996157056E-3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14.390854797381284</v>
      </c>
      <c r="G197" s="1">
        <f t="shared" ref="G197:K197" si="194">SUM(G198:G199)</f>
        <v>13.051650150505889</v>
      </c>
      <c r="H197" s="1">
        <f t="shared" si="194"/>
        <v>12.151531266674915</v>
      </c>
      <c r="I197" s="1">
        <f t="shared" si="194"/>
        <v>12.779635196582884</v>
      </c>
      <c r="J197" s="1">
        <f t="shared" si="194"/>
        <v>12.342942124408882</v>
      </c>
      <c r="K197" s="1">
        <f t="shared" si="194"/>
        <v>12.034767735096114</v>
      </c>
      <c r="L197" s="1">
        <f t="shared" ref="L197:O197" si="195">SUM(L198:L199)</f>
        <v>11.720072658040074</v>
      </c>
      <c r="M197" s="1">
        <f t="shared" si="195"/>
        <v>11.399073498429944</v>
      </c>
      <c r="N197" s="1">
        <f t="shared" si="195"/>
        <v>11.39906237844869</v>
      </c>
      <c r="O197" s="1">
        <f t="shared" si="195"/>
        <v>11.399066290090929</v>
      </c>
      <c r="P197" s="1">
        <f>SUM(P198:P199)</f>
        <v>11.399051788743419</v>
      </c>
      <c r="Q197" s="1">
        <f>SUM(Q198:Q199)</f>
        <v>11.398973860965198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14.390854797381284</v>
      </c>
      <c r="G198" s="1">
        <f>'[1]Electricity and CHPs'!C$93-G199</f>
        <v>13.051650150505889</v>
      </c>
      <c r="H198" s="1">
        <f>'[1]Electricity and CHPs'!D$93-H199</f>
        <v>12.151531266674915</v>
      </c>
      <c r="I198" s="1">
        <f>'[1]Electricity and CHPs'!E$93-I199</f>
        <v>12.779635196582884</v>
      </c>
      <c r="J198" s="1">
        <f>'[1]Electricity and CHPs'!F$93-J199</f>
        <v>12.342942124408882</v>
      </c>
      <c r="K198" s="1">
        <f>'[1]Electricity and CHPs'!G$93-K199</f>
        <v>12.034767735096114</v>
      </c>
      <c r="L198" s="1">
        <f>'[1]Electricity and CHPs'!H$93-L199</f>
        <v>11.720072658040074</v>
      </c>
      <c r="M198" s="1">
        <f>'[1]Electricity and CHPs'!I$93-M199</f>
        <v>11.399073498429944</v>
      </c>
      <c r="N198" s="1">
        <f>'[1]Electricity and CHPs'!J$93-N199</f>
        <v>11.39906237844869</v>
      </c>
      <c r="O198" s="1">
        <f>'[1]Electricity and CHPs'!K$93-O199</f>
        <v>11.399066290090929</v>
      </c>
      <c r="P198" s="1">
        <f>'[1]Electricity and CHPs'!L$93-P199</f>
        <v>11.399051788743419</v>
      </c>
      <c r="Q198" s="1">
        <f>'[1]Electricity and CHPs'!M$93-Q199</f>
        <v>11.398973860965198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0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0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0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0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0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0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7.195427398690641</v>
      </c>
      <c r="G200" s="1">
        <f t="shared" ref="G200:K200" si="196">SUM(G201:G202)</f>
        <v>6.5258250752529454</v>
      </c>
      <c r="H200" s="1">
        <f t="shared" si="196"/>
        <v>6.0757656333374577</v>
      </c>
      <c r="I200" s="1">
        <f t="shared" si="196"/>
        <v>6.389817598291442</v>
      </c>
      <c r="J200" s="1">
        <f t="shared" si="196"/>
        <v>6.171471062204442</v>
      </c>
      <c r="K200" s="1">
        <f t="shared" si="196"/>
        <v>6.0173838675480571</v>
      </c>
      <c r="L200" s="1">
        <f t="shared" ref="L200:O200" si="197">SUM(L201:L202)</f>
        <v>5.8600363290200379</v>
      </c>
      <c r="M200" s="1">
        <f t="shared" si="197"/>
        <v>5.699536749214972</v>
      </c>
      <c r="N200" s="1">
        <f t="shared" si="197"/>
        <v>5.699531189224345</v>
      </c>
      <c r="O200" s="1">
        <f t="shared" si="197"/>
        <v>5.6995331450454643</v>
      </c>
      <c r="P200" s="1">
        <f>SUM(P201:P202)</f>
        <v>5.6995258943717095</v>
      </c>
      <c r="Q200" s="1">
        <f>SUM(Q201:Q202)</f>
        <v>5.6994869304825988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7.195427398690641</v>
      </c>
      <c r="G201" s="1">
        <f t="shared" si="198"/>
        <v>6.5258250752529454</v>
      </c>
      <c r="H201" s="1">
        <f t="shared" si="198"/>
        <v>6.0757656333374577</v>
      </c>
      <c r="I201" s="1">
        <f t="shared" si="198"/>
        <v>6.389817598291442</v>
      </c>
      <c r="J201" s="1">
        <f t="shared" si="198"/>
        <v>6.171471062204442</v>
      </c>
      <c r="K201" s="1">
        <f t="shared" si="198"/>
        <v>6.0173838675480571</v>
      </c>
      <c r="L201" s="1">
        <f t="shared" ref="L201:O201" si="199">L198*L140/L133</f>
        <v>5.8600363290200379</v>
      </c>
      <c r="M201" s="1">
        <f t="shared" si="199"/>
        <v>5.699536749214972</v>
      </c>
      <c r="N201" s="1">
        <f t="shared" si="199"/>
        <v>5.699531189224345</v>
      </c>
      <c r="O201" s="1">
        <f t="shared" si="199"/>
        <v>5.6995331450454643</v>
      </c>
      <c r="P201" s="1">
        <f>P198*P140/P133</f>
        <v>5.6995258943717095</v>
      </c>
      <c r="Q201" s="1">
        <f>Q198*Q140/Q133</f>
        <v>5.6994869304825988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</v>
      </c>
      <c r="L202" s="1">
        <f t="shared" ref="L202:O202" si="201">L199*IFERROR(L141/L134,0)</f>
        <v>0</v>
      </c>
      <c r="M202" s="1">
        <f t="shared" si="201"/>
        <v>0</v>
      </c>
      <c r="N202" s="1">
        <f t="shared" si="201"/>
        <v>0</v>
      </c>
      <c r="O202" s="1">
        <f t="shared" si="201"/>
        <v>0</v>
      </c>
      <c r="P202" s="1">
        <f>P199*IFERROR(P141/P134,0)</f>
        <v>0</v>
      </c>
      <c r="Q202" s="1">
        <f>Q199*IFERROR(Q141/Q134,0)</f>
        <v>0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7.1954273986906427</v>
      </c>
      <c r="G203" s="1">
        <f t="shared" ref="G203:K203" si="202">SUM(G204:G205)</f>
        <v>6.5258250752529436</v>
      </c>
      <c r="H203" s="1">
        <f t="shared" si="202"/>
        <v>6.0757656333374577</v>
      </c>
      <c r="I203" s="1">
        <f t="shared" si="202"/>
        <v>6.389817598291442</v>
      </c>
      <c r="J203" s="1">
        <f t="shared" si="202"/>
        <v>6.1714710622044402</v>
      </c>
      <c r="K203" s="1">
        <f t="shared" si="202"/>
        <v>6.0173838675480571</v>
      </c>
      <c r="L203" s="1">
        <f t="shared" ref="L203:O203" si="203">SUM(L204:L205)</f>
        <v>5.8600363290200361</v>
      </c>
      <c r="M203" s="1">
        <f t="shared" si="203"/>
        <v>5.699536749214972</v>
      </c>
      <c r="N203" s="1">
        <f t="shared" si="203"/>
        <v>5.699531189224345</v>
      </c>
      <c r="O203" s="1">
        <f t="shared" si="203"/>
        <v>5.6995331450454643</v>
      </c>
      <c r="P203" s="1">
        <f>SUM(P204:P205)</f>
        <v>5.6995258943717095</v>
      </c>
      <c r="Q203" s="1">
        <f>SUM(Q204:Q205)</f>
        <v>5.6994869304825988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7.1954273986906427</v>
      </c>
      <c r="G204" s="1">
        <f t="shared" si="204"/>
        <v>6.5258250752529436</v>
      </c>
      <c r="H204" s="1">
        <f t="shared" si="204"/>
        <v>6.0757656333374577</v>
      </c>
      <c r="I204" s="1">
        <f t="shared" si="204"/>
        <v>6.389817598291442</v>
      </c>
      <c r="J204" s="1">
        <f t="shared" si="204"/>
        <v>6.1714710622044402</v>
      </c>
      <c r="K204" s="1">
        <f t="shared" si="204"/>
        <v>6.0173838675480571</v>
      </c>
      <c r="L204" s="1">
        <f t="shared" ref="L204:O204" si="205">L198-L201</f>
        <v>5.8600363290200361</v>
      </c>
      <c r="M204" s="1">
        <f t="shared" si="205"/>
        <v>5.699536749214972</v>
      </c>
      <c r="N204" s="1">
        <f t="shared" si="205"/>
        <v>5.699531189224345</v>
      </c>
      <c r="O204" s="1">
        <f t="shared" si="205"/>
        <v>5.6995331450454643</v>
      </c>
      <c r="P204" s="1">
        <f>P198-P201</f>
        <v>5.6995258943717095</v>
      </c>
      <c r="Q204" s="1">
        <f>Q198-Q201</f>
        <v>5.6994869304825988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</v>
      </c>
      <c r="L205" s="1">
        <f t="shared" ref="L205:O205" si="206">L199-L202</f>
        <v>0</v>
      </c>
      <c r="M205" s="1">
        <f t="shared" si="206"/>
        <v>0</v>
      </c>
      <c r="N205" s="1">
        <f t="shared" si="206"/>
        <v>0</v>
      </c>
      <c r="O205" s="1">
        <f t="shared" si="206"/>
        <v>0</v>
      </c>
      <c r="P205" s="1">
        <f>P199-P202</f>
        <v>0</v>
      </c>
      <c r="Q205" s="1">
        <f>Q199-Q202</f>
        <v>0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1.3171428049589804</v>
      </c>
      <c r="G206" s="1">
        <f t="shared" ref="G206:O206" si="207">G207</f>
        <v>0.40924826114223267</v>
      </c>
      <c r="H206" s="1">
        <f t="shared" si="207"/>
        <v>1.6607024038539333</v>
      </c>
      <c r="I206" s="1">
        <f t="shared" si="207"/>
        <v>2.8482381160267494</v>
      </c>
      <c r="J206" s="1">
        <f t="shared" si="207"/>
        <v>3.4703949374988339</v>
      </c>
      <c r="K206" s="1">
        <f t="shared" si="207"/>
        <v>4.0538475822541287</v>
      </c>
      <c r="L206" s="1">
        <f t="shared" si="207"/>
        <v>4.0846637008635831</v>
      </c>
      <c r="M206" s="1">
        <f t="shared" si="207"/>
        <v>3.2282658350088682</v>
      </c>
      <c r="N206" s="1">
        <f t="shared" si="207"/>
        <v>1.1888150771573549</v>
      </c>
      <c r="O206" s="1">
        <f t="shared" si="207"/>
        <v>1.2076719686572639</v>
      </c>
      <c r="P206" s="1">
        <f>P207</f>
        <v>1.5821707366130189</v>
      </c>
      <c r="Q206" s="1">
        <f>Q207</f>
        <v>1.4098154103514788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1.3171428049589804</v>
      </c>
      <c r="G207" s="1">
        <f>'[1]Electricity and CHPs'!C$92</f>
        <v>0.40924826114223267</v>
      </c>
      <c r="H207" s="1">
        <f>'[1]Electricity and CHPs'!D$92</f>
        <v>1.6607024038539333</v>
      </c>
      <c r="I207" s="1">
        <f>'[1]Electricity and CHPs'!E$92</f>
        <v>2.8482381160267494</v>
      </c>
      <c r="J207" s="1">
        <f>'[1]Electricity and CHPs'!F$92</f>
        <v>3.4703949374988339</v>
      </c>
      <c r="K207" s="1">
        <f>'[1]Electricity and CHPs'!G$92</f>
        <v>4.0538475822541287</v>
      </c>
      <c r="L207" s="1">
        <f>'[1]Electricity and CHPs'!H$92</f>
        <v>4.0846637008635831</v>
      </c>
      <c r="M207" s="1">
        <f>'[1]Electricity and CHPs'!I$92</f>
        <v>3.2282658350088682</v>
      </c>
      <c r="N207" s="1">
        <f>'[1]Electricity and CHPs'!J$92</f>
        <v>1.1888150771573549</v>
      </c>
      <c r="O207" s="1">
        <f>'[1]Electricity and CHPs'!K$92</f>
        <v>1.2076719686572639</v>
      </c>
      <c r="P207" s="1">
        <f>'[1]Electricity and CHPs'!L$92</f>
        <v>1.5821707366130189</v>
      </c>
      <c r="Q207" s="1">
        <f>'[1]Electricity and CHPs'!M$92</f>
        <v>1.4098154103514788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4.4823557036933305E-3</v>
      </c>
      <c r="L208" s="1">
        <f t="shared" si="208"/>
        <v>4.7158340732141677E-3</v>
      </c>
      <c r="M208" s="1">
        <f t="shared" si="208"/>
        <v>1.0419862575072464E-2</v>
      </c>
      <c r="N208" s="1">
        <f t="shared" si="208"/>
        <v>1.0434343635789406E-2</v>
      </c>
      <c r="O208" s="1">
        <f t="shared" si="208"/>
        <v>5.4501353006415384E-2</v>
      </c>
      <c r="P208" s="1">
        <f>+P209</f>
        <v>0.17526377360514889</v>
      </c>
      <c r="Q208" s="1">
        <f>+Q209</f>
        <v>0.17854654103785314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4.4823557036933305E-3</v>
      </c>
      <c r="L209" s="1">
        <f>'[1]Electricity and CHPs'!H$96</f>
        <v>4.7158340732141677E-3</v>
      </c>
      <c r="M209" s="1">
        <f>'[1]Electricity and CHPs'!I$96</f>
        <v>1.0419862575072464E-2</v>
      </c>
      <c r="N209" s="1">
        <f>'[1]Electricity and CHPs'!J$96</f>
        <v>1.0434343635789406E-2</v>
      </c>
      <c r="O209" s="1">
        <f>'[1]Electricity and CHPs'!K$96</f>
        <v>5.4501353006415384E-2</v>
      </c>
      <c r="P209" s="1">
        <f>'[1]Electricity and CHPs'!L$96</f>
        <v>0.17526377360514889</v>
      </c>
      <c r="Q209" s="1">
        <f>'[1]Electricity and CHPs'!M$96</f>
        <v>0.17854654103785314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6.9875483352437753</v>
      </c>
      <c r="G210" s="1">
        <f t="shared" ref="G210:K210" si="209">SUM(G211,G217,G219,G225,G227,G229,G231)</f>
        <v>15.836339086784603</v>
      </c>
      <c r="H210" s="1">
        <f t="shared" si="209"/>
        <v>15.583555474335055</v>
      </c>
      <c r="I210" s="1">
        <f t="shared" si="209"/>
        <v>9.1002502860640995</v>
      </c>
      <c r="J210" s="1">
        <f t="shared" si="209"/>
        <v>8.5485094841243257</v>
      </c>
      <c r="K210" s="1">
        <f t="shared" si="209"/>
        <v>7.1940762528290891</v>
      </c>
      <c r="L210" s="1">
        <f t="shared" ref="L210:O210" si="210">SUM(L211,L217,L219,L225,L227,L229,L231)</f>
        <v>6.159599988337737</v>
      </c>
      <c r="M210" s="1">
        <f t="shared" si="210"/>
        <v>7.4305252579542582</v>
      </c>
      <c r="N210" s="1">
        <f t="shared" si="210"/>
        <v>15.716914380683306</v>
      </c>
      <c r="O210" s="1">
        <f t="shared" si="210"/>
        <v>15.912404555617641</v>
      </c>
      <c r="P210" s="1">
        <f>SUM(P211,P217,P219,P225,P227,P229,P231)</f>
        <v>16.123324921960737</v>
      </c>
      <c r="Q210" s="1">
        <f>SUM(Q211,Q217,Q219,Q225,Q227,Q229,Q231)</f>
        <v>15.29172060156143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2.6346874923591939</v>
      </c>
      <c r="G211" s="1">
        <f t="shared" ref="G211:O211" si="211">+G212</f>
        <v>3.5351176838874756</v>
      </c>
      <c r="H211" s="1">
        <f t="shared" si="211"/>
        <v>3.5299274453276355</v>
      </c>
      <c r="I211" s="1">
        <f t="shared" si="211"/>
        <v>2.3918097536366849</v>
      </c>
      <c r="J211" s="1">
        <f t="shared" si="211"/>
        <v>2.7072801452659938</v>
      </c>
      <c r="K211" s="1">
        <f t="shared" si="211"/>
        <v>2.70792715285834</v>
      </c>
      <c r="L211" s="1">
        <f t="shared" si="211"/>
        <v>1.5712930373848741</v>
      </c>
      <c r="M211" s="1">
        <f t="shared" si="211"/>
        <v>2.707642655954503</v>
      </c>
      <c r="N211" s="1">
        <f t="shared" si="211"/>
        <v>1.4951787534019028</v>
      </c>
      <c r="O211" s="1">
        <f t="shared" si="211"/>
        <v>1.4983333531889556</v>
      </c>
      <c r="P211" s="1">
        <f>+P212</f>
        <v>1.4950239479813836</v>
      </c>
      <c r="Q211" s="1">
        <f>+Q212</f>
        <v>1.4958563645257639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2.6346874923591939</v>
      </c>
      <c r="G212" s="1">
        <f>'[1]Electricity and CHPs'!C$97+G216</f>
        <v>3.5351176838874756</v>
      </c>
      <c r="H212" s="1">
        <f>'[1]Electricity and CHPs'!D$97+H216</f>
        <v>3.5299274453276355</v>
      </c>
      <c r="I212" s="1">
        <f>'[1]Electricity and CHPs'!E$97+I216</f>
        <v>2.3918097536366849</v>
      </c>
      <c r="J212" s="1">
        <f>'[1]Electricity and CHPs'!F$97+J216</f>
        <v>2.7072801452659938</v>
      </c>
      <c r="K212" s="1">
        <f>'[1]Electricity and CHPs'!G$97+K216</f>
        <v>2.70792715285834</v>
      </c>
      <c r="L212" s="1">
        <f>'[1]Electricity and CHPs'!H$97+L216</f>
        <v>1.5712930373848741</v>
      </c>
      <c r="M212" s="1">
        <f>'[1]Electricity and CHPs'!I$97+M216</f>
        <v>2.707642655954503</v>
      </c>
      <c r="N212" s="1">
        <f>'[1]Electricity and CHPs'!J$97+N216</f>
        <v>1.4951787534019028</v>
      </c>
      <c r="O212" s="1">
        <f>'[1]Electricity and CHPs'!K$97+O216</f>
        <v>1.4983333531889556</v>
      </c>
      <c r="P212" s="1">
        <f>'[1]Electricity and CHPs'!L$97+P216</f>
        <v>1.4950239479813836</v>
      </c>
      <c r="Q212" s="1">
        <f>'[1]Electricity and CHPs'!M$97+Q216</f>
        <v>1.4958563645257639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1.7329110837175676</v>
      </c>
      <c r="G213" s="1">
        <f t="shared" ref="G213:O213" si="212">G214</f>
        <v>2.0428491813804781</v>
      </c>
      <c r="H213" s="1">
        <f t="shared" si="212"/>
        <v>2.0376582193040873</v>
      </c>
      <c r="I213" s="1">
        <f t="shared" si="212"/>
        <v>0.89954077501664287</v>
      </c>
      <c r="J213" s="1">
        <f t="shared" si="212"/>
        <v>1.2150085918213742</v>
      </c>
      <c r="K213" s="1">
        <f t="shared" si="212"/>
        <v>1.2156517115678547</v>
      </c>
      <c r="L213" s="1">
        <f t="shared" si="212"/>
        <v>7.9013882242684685E-2</v>
      </c>
      <c r="M213" s="1">
        <f t="shared" si="212"/>
        <v>1.2153574750967076</v>
      </c>
      <c r="N213" s="1">
        <f t="shared" si="212"/>
        <v>2.8905946601833765E-3</v>
      </c>
      <c r="O213" s="1">
        <f t="shared" si="212"/>
        <v>6.0359339961080227E-3</v>
      </c>
      <c r="P213" s="1">
        <f>P214</f>
        <v>2.7171156018626075E-3</v>
      </c>
      <c r="Q213" s="1">
        <f>Q214</f>
        <v>3.5046989544580409E-3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1.7329110837175676</v>
      </c>
      <c r="G214" s="1">
        <f t="shared" ref="G214:K214" si="213">G212-G216</f>
        <v>2.0428491813804781</v>
      </c>
      <c r="H214" s="1">
        <f t="shared" si="213"/>
        <v>2.0376582193040873</v>
      </c>
      <c r="I214" s="1">
        <f t="shared" si="213"/>
        <v>0.89954077501664287</v>
      </c>
      <c r="J214" s="1">
        <f t="shared" si="213"/>
        <v>1.2150085918213742</v>
      </c>
      <c r="K214" s="1">
        <f t="shared" si="213"/>
        <v>1.2156517115678547</v>
      </c>
      <c r="L214" s="1">
        <f t="shared" ref="L214:O214" si="214">L212-L216</f>
        <v>7.9013882242684685E-2</v>
      </c>
      <c r="M214" s="1">
        <f t="shared" si="214"/>
        <v>1.2153574750967076</v>
      </c>
      <c r="N214" s="1">
        <f t="shared" si="214"/>
        <v>2.8905946601833765E-3</v>
      </c>
      <c r="O214" s="1">
        <f t="shared" si="214"/>
        <v>6.0359339961080227E-3</v>
      </c>
      <c r="P214" s="1">
        <f>P212-P216</f>
        <v>2.7171156018626075E-3</v>
      </c>
      <c r="Q214" s="1">
        <f>Q212-Q216</f>
        <v>3.5046989544580409E-3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0.90177640864162611</v>
      </c>
      <c r="G215" s="1">
        <f t="shared" ref="G215:O215" si="215">G216</f>
        <v>1.4922685025069975</v>
      </c>
      <c r="H215" s="1">
        <f t="shared" si="215"/>
        <v>1.4922692260235482</v>
      </c>
      <c r="I215" s="1">
        <f t="shared" si="215"/>
        <v>1.492268978620042</v>
      </c>
      <c r="J215" s="1">
        <f t="shared" si="215"/>
        <v>1.4922715534446196</v>
      </c>
      <c r="K215" s="1">
        <f t="shared" si="215"/>
        <v>1.4922754412904853</v>
      </c>
      <c r="L215" s="1">
        <f t="shared" si="215"/>
        <v>1.4922791551421895</v>
      </c>
      <c r="M215" s="1">
        <f t="shared" si="215"/>
        <v>1.4922851808577955</v>
      </c>
      <c r="N215" s="1">
        <f t="shared" si="215"/>
        <v>1.4922881587417194</v>
      </c>
      <c r="O215" s="1">
        <f t="shared" si="215"/>
        <v>1.4922974191928475</v>
      </c>
      <c r="P215" s="1">
        <f>P216</f>
        <v>1.492306832379521</v>
      </c>
      <c r="Q215" s="1">
        <f>Q216</f>
        <v>1.4923516655713058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0.90177640864162611</v>
      </c>
      <c r="G216" s="1">
        <f>'[1]Electricity and CHPs'!C$98</f>
        <v>1.4922685025069975</v>
      </c>
      <c r="H216" s="1">
        <f>'[1]Electricity and CHPs'!D$98</f>
        <v>1.4922692260235482</v>
      </c>
      <c r="I216" s="1">
        <f>'[1]Electricity and CHPs'!E$98</f>
        <v>1.492268978620042</v>
      </c>
      <c r="J216" s="1">
        <f>'[1]Electricity and CHPs'!F$98</f>
        <v>1.4922715534446196</v>
      </c>
      <c r="K216" s="1">
        <f>'[1]Electricity and CHPs'!G$98</f>
        <v>1.4922754412904853</v>
      </c>
      <c r="L216" s="1">
        <f>'[1]Electricity and CHPs'!H$98</f>
        <v>1.4922791551421895</v>
      </c>
      <c r="M216" s="1">
        <f>'[1]Electricity and CHPs'!I$98</f>
        <v>1.4922851808577955</v>
      </c>
      <c r="N216" s="1">
        <f>'[1]Electricity and CHPs'!J$98</f>
        <v>1.4922881587417194</v>
      </c>
      <c r="O216" s="1">
        <f>'[1]Electricity and CHPs'!K$98</f>
        <v>1.4922974191928475</v>
      </c>
      <c r="P216" s="1">
        <f>'[1]Electricity and CHPs'!L$98</f>
        <v>1.492306832379521</v>
      </c>
      <c r="Q216" s="1">
        <f>'[1]Electricity and CHPs'!M$98</f>
        <v>1.4923516655713058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2.9000627489178314</v>
      </c>
      <c r="G217" s="1">
        <f t="shared" ref="G217:O217" si="216">+G218</f>
        <v>7.6037423071647279</v>
      </c>
      <c r="H217" s="1">
        <f t="shared" si="216"/>
        <v>7.6000627479021468</v>
      </c>
      <c r="I217" s="1">
        <f t="shared" si="216"/>
        <v>2.299823998404372</v>
      </c>
      <c r="J217" s="1">
        <f t="shared" si="216"/>
        <v>1.4184803629239775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9.3323512027953655</v>
      </c>
      <c r="O217" s="1">
        <f t="shared" si="216"/>
        <v>9.3351267668608049</v>
      </c>
      <c r="P217" s="1">
        <f>+P218</f>
        <v>9.334815984923587</v>
      </c>
      <c r="Q217" s="1">
        <f>+Q218</f>
        <v>8.2677969742140842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2.9000627489178314</v>
      </c>
      <c r="G218" s="1">
        <f>'[1]Electricity and CHPs'!C$99</f>
        <v>7.6037423071647279</v>
      </c>
      <c r="H218" s="1">
        <f>'[1]Electricity and CHPs'!D$99</f>
        <v>7.6000627479021468</v>
      </c>
      <c r="I218" s="1">
        <f>'[1]Electricity and CHPs'!E$99</f>
        <v>2.299823998404372</v>
      </c>
      <c r="J218" s="1">
        <f>'[1]Electricity and CHPs'!F$99</f>
        <v>1.4184803629239775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9.3323512027953655</v>
      </c>
      <c r="O218" s="1">
        <f>'[1]Electricity and CHPs'!K$99</f>
        <v>9.3351267668608049</v>
      </c>
      <c r="P218" s="1">
        <f>'[1]Electricity and CHPs'!L$99</f>
        <v>9.334815984923587</v>
      </c>
      <c r="Q218" s="1">
        <f>'[1]Electricity and CHPs'!M$99</f>
        <v>8.2677969742140842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0.18408704821036059</v>
      </c>
      <c r="G219" s="1">
        <f t="shared" ref="G219:O219" si="217">+G220</f>
        <v>0.18581701561461836</v>
      </c>
      <c r="H219" s="1">
        <f t="shared" si="217"/>
        <v>3.1856635873922763E-3</v>
      </c>
      <c r="I219" s="1">
        <f t="shared" si="217"/>
        <v>3.2660614815454196E-3</v>
      </c>
      <c r="J219" s="1">
        <f t="shared" si="217"/>
        <v>2.6395856901927006E-3</v>
      </c>
      <c r="K219" s="1">
        <f t="shared" si="217"/>
        <v>2.5376166327276458E-3</v>
      </c>
      <c r="L219" s="1">
        <f t="shared" si="217"/>
        <v>2.3789645382262985E-3</v>
      </c>
      <c r="M219" s="1">
        <f t="shared" si="217"/>
        <v>8.244846231210489E-4</v>
      </c>
      <c r="N219" s="1">
        <f t="shared" si="217"/>
        <v>2.1570576182631746E-3</v>
      </c>
      <c r="O219" s="1">
        <f t="shared" si="217"/>
        <v>9.6796224870064509E-4</v>
      </c>
      <c r="P219" s="1">
        <f>+P220</f>
        <v>1.7849801674047034E-3</v>
      </c>
      <c r="Q219" s="1">
        <f>+Q220</f>
        <v>9.7438224053170456E-4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0.18408704821036059</v>
      </c>
      <c r="G220" s="1">
        <f>'[1]Electricity and CHPs'!C$100</f>
        <v>0.18581701561461836</v>
      </c>
      <c r="H220" s="1">
        <f>'[1]Electricity and CHPs'!D$100</f>
        <v>3.1856635873922763E-3</v>
      </c>
      <c r="I220" s="1">
        <f>'[1]Electricity and CHPs'!E$100</f>
        <v>3.2660614815454196E-3</v>
      </c>
      <c r="J220" s="1">
        <f>'[1]Electricity and CHPs'!F$100</f>
        <v>2.6395856901927006E-3</v>
      </c>
      <c r="K220" s="1">
        <f>'[1]Electricity and CHPs'!G$100</f>
        <v>2.5376166327276458E-3</v>
      </c>
      <c r="L220" s="1">
        <f>'[1]Electricity and CHPs'!H$100</f>
        <v>2.3789645382262985E-3</v>
      </c>
      <c r="M220" s="1">
        <f>'[1]Electricity and CHPs'!I$100</f>
        <v>8.244846231210489E-4</v>
      </c>
      <c r="N220" s="1">
        <f>'[1]Electricity and CHPs'!J$100</f>
        <v>2.1570576182631746E-3</v>
      </c>
      <c r="O220" s="1">
        <f>'[1]Electricity and CHPs'!K$100</f>
        <v>9.6796224870064509E-4</v>
      </c>
      <c r="P220" s="1">
        <f>'[1]Electricity and CHPs'!L$100</f>
        <v>1.7849801674047034E-3</v>
      </c>
      <c r="Q220" s="1">
        <f>'[1]Electricity and CHPs'!M$100</f>
        <v>9.7438224053170456E-4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0.18408704821036059</v>
      </c>
      <c r="G221" s="1">
        <f t="shared" ref="G221:O221" si="218">G222</f>
        <v>0.18581701561461836</v>
      </c>
      <c r="H221" s="1">
        <f t="shared" si="218"/>
        <v>3.1856635873922763E-3</v>
      </c>
      <c r="I221" s="1">
        <f t="shared" si="218"/>
        <v>3.2660614815454196E-3</v>
      </c>
      <c r="J221" s="1">
        <f t="shared" si="218"/>
        <v>2.6395856901927006E-3</v>
      </c>
      <c r="K221" s="1">
        <f t="shared" si="218"/>
        <v>2.5376166327276458E-3</v>
      </c>
      <c r="L221" s="1">
        <f>L222</f>
        <v>2.3789645382262985E-3</v>
      </c>
      <c r="M221" s="1">
        <f t="shared" si="218"/>
        <v>8.244846231210489E-4</v>
      </c>
      <c r="N221" s="1">
        <f t="shared" si="218"/>
        <v>2.1570576182631746E-3</v>
      </c>
      <c r="O221" s="1">
        <f t="shared" si="218"/>
        <v>9.6796224870064509E-4</v>
      </c>
      <c r="P221" s="1">
        <f>P222</f>
        <v>1.7849801674047034E-3</v>
      </c>
      <c r="Q221" s="1">
        <f>Q222</f>
        <v>9.7438224053170456E-4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0.18408704821036059</v>
      </c>
      <c r="G222" s="1">
        <f t="shared" ref="G222:K222" si="219">G220-G224</f>
        <v>0.18581701561461836</v>
      </c>
      <c r="H222" s="1">
        <f t="shared" si="219"/>
        <v>3.1856635873922763E-3</v>
      </c>
      <c r="I222" s="1">
        <f t="shared" si="219"/>
        <v>3.2660614815454196E-3</v>
      </c>
      <c r="J222" s="1">
        <f t="shared" si="219"/>
        <v>2.6395856901927006E-3</v>
      </c>
      <c r="K222" s="1">
        <f t="shared" si="219"/>
        <v>2.5376166327276458E-3</v>
      </c>
      <c r="L222" s="1">
        <f>L220-L224</f>
        <v>2.3789645382262985E-3</v>
      </c>
      <c r="M222" s="1">
        <f t="shared" ref="M222:O222" si="220">M220-M224</f>
        <v>8.244846231210489E-4</v>
      </c>
      <c r="N222" s="1">
        <f t="shared" si="220"/>
        <v>2.1570576182631746E-3</v>
      </c>
      <c r="O222" s="1">
        <f t="shared" si="220"/>
        <v>9.6796224870064509E-4</v>
      </c>
      <c r="P222" s="1">
        <f>P220-P224</f>
        <v>1.7849801674047034E-3</v>
      </c>
      <c r="Q222" s="1">
        <f>Q220-Q224</f>
        <v>9.7438224053170456E-4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1.2687110457563888</v>
      </c>
      <c r="G225" s="1">
        <f t="shared" ref="G225:O225" si="222">+G226</f>
        <v>1.1450092450718583</v>
      </c>
      <c r="H225" s="1">
        <f t="shared" si="222"/>
        <v>0.98171291968415608</v>
      </c>
      <c r="I225" s="1">
        <f t="shared" si="222"/>
        <v>0.75965350364017559</v>
      </c>
      <c r="J225" s="1">
        <f t="shared" si="222"/>
        <v>0.58840467232459426</v>
      </c>
      <c r="K225" s="1">
        <f t="shared" si="222"/>
        <v>0.45585643047067881</v>
      </c>
      <c r="L225" s="1">
        <f t="shared" si="222"/>
        <v>0.35274613678554306</v>
      </c>
      <c r="M225" s="1">
        <f t="shared" si="222"/>
        <v>0.27296526816816696</v>
      </c>
      <c r="N225" s="1">
        <f t="shared" si="222"/>
        <v>0.21122038382240341</v>
      </c>
      <c r="O225" s="1">
        <f t="shared" si="222"/>
        <v>0.16345590514493846</v>
      </c>
      <c r="P225" s="1">
        <f>+P226</f>
        <v>0.12650306738713396</v>
      </c>
      <c r="Q225" s="1">
        <f>+Q226</f>
        <v>9.8025601931390718E-2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1.2687110457563888</v>
      </c>
      <c r="G226" s="1">
        <f>'[1]Electricity and CHPs'!C$101</f>
        <v>1.1450092450718583</v>
      </c>
      <c r="H226" s="1">
        <f>'[1]Electricity and CHPs'!D$101</f>
        <v>0.98171291968415608</v>
      </c>
      <c r="I226" s="1">
        <f>'[1]Electricity and CHPs'!E$101</f>
        <v>0.75965350364017559</v>
      </c>
      <c r="J226" s="1">
        <f>'[1]Electricity and CHPs'!F$101</f>
        <v>0.58840467232459426</v>
      </c>
      <c r="K226" s="1">
        <f>'[1]Electricity and CHPs'!G$101</f>
        <v>0.45585643047067881</v>
      </c>
      <c r="L226" s="1">
        <f>'[1]Electricity and CHPs'!H$101</f>
        <v>0.35274613678554306</v>
      </c>
      <c r="M226" s="1">
        <f>'[1]Electricity and CHPs'!I$101</f>
        <v>0.27296526816816696</v>
      </c>
      <c r="N226" s="1">
        <f>'[1]Electricity and CHPs'!J$101</f>
        <v>0.21122038382240341</v>
      </c>
      <c r="O226" s="1">
        <f>'[1]Electricity and CHPs'!K$101</f>
        <v>0.16345590514493846</v>
      </c>
      <c r="P226" s="1">
        <f>'[1]Electricity and CHPs'!L$101</f>
        <v>0.12650306738713396</v>
      </c>
      <c r="Q226" s="1">
        <f>'[1]Electricity and CHPs'!M$101</f>
        <v>9.8025601931390718E-2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9.3673631806672609E-5</v>
      </c>
      <c r="J227" s="1">
        <f t="shared" si="223"/>
        <v>1.3681946854566152E-4</v>
      </c>
      <c r="K227" s="1">
        <f t="shared" si="223"/>
        <v>1.4460336806485443E-4</v>
      </c>
      <c r="L227" s="1">
        <f t="shared" si="223"/>
        <v>1.5014493360082222E-4</v>
      </c>
      <c r="M227" s="1">
        <f t="shared" si="223"/>
        <v>1.5888486653060403E-4</v>
      </c>
      <c r="N227" s="1">
        <f t="shared" si="223"/>
        <v>1.6134344398073365E-4</v>
      </c>
      <c r="O227" s="1">
        <f t="shared" si="223"/>
        <v>1.7970249433168239E-4</v>
      </c>
      <c r="P227" s="1">
        <f>+P228</f>
        <v>1.9240162325262649E-4</v>
      </c>
      <c r="Q227" s="1">
        <f>+Q228</f>
        <v>3.1964371265278345E-4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9.3673631806672609E-5</v>
      </c>
      <c r="J228" s="1">
        <f>'[1]Electricity and CHPs'!F$102</f>
        <v>1.3681946854566152E-4</v>
      </c>
      <c r="K228" s="1">
        <f>'[1]Electricity and CHPs'!G$102</f>
        <v>1.4460336806485443E-4</v>
      </c>
      <c r="L228" s="1">
        <f>'[1]Electricity and CHPs'!H$102</f>
        <v>1.5014493360082222E-4</v>
      </c>
      <c r="M228" s="1">
        <f>'[1]Electricity and CHPs'!I$102</f>
        <v>1.5888486653060403E-4</v>
      </c>
      <c r="N228" s="1">
        <f>'[1]Electricity and CHPs'!J$102</f>
        <v>1.6134344398073365E-4</v>
      </c>
      <c r="O228" s="1">
        <f>'[1]Electricity and CHPs'!K$102</f>
        <v>1.7970249433168239E-4</v>
      </c>
      <c r="P228" s="1">
        <f>'[1]Electricity and CHPs'!L$102</f>
        <v>1.9240162325262649E-4</v>
      </c>
      <c r="Q228" s="1">
        <f>'[1]Electricity and CHPs'!M$102</f>
        <v>3.1964371265278345E-4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5.9285894080511462E-4</v>
      </c>
      <c r="L229" s="1">
        <f t="shared" si="224"/>
        <v>5.9428933236259764E-4</v>
      </c>
      <c r="M229" s="1">
        <f t="shared" si="224"/>
        <v>5.9650623243865319E-4</v>
      </c>
      <c r="N229" s="1">
        <f t="shared" si="224"/>
        <v>5.9785978111926341E-4</v>
      </c>
      <c r="O229" s="1">
        <f t="shared" si="224"/>
        <v>6.0356954775298748E-4</v>
      </c>
      <c r="P229" s="1">
        <f>+P230</f>
        <v>6.1179912028136473E-4</v>
      </c>
      <c r="Q229" s="1">
        <f>+Q230</f>
        <v>8.7512470563065375E-4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5.9285894080511462E-4</v>
      </c>
      <c r="L230" s="1">
        <f>'[1]Electricity and CHPs'!H$90</f>
        <v>5.9428933236259764E-4</v>
      </c>
      <c r="M230" s="1">
        <f>'[1]Electricity and CHPs'!I$90</f>
        <v>5.9650623243865319E-4</v>
      </c>
      <c r="N230" s="1">
        <f>'[1]Electricity and CHPs'!J$90</f>
        <v>5.9785978111926341E-4</v>
      </c>
      <c r="O230" s="1">
        <f>'[1]Electricity and CHPs'!K$90</f>
        <v>6.0356954775298748E-4</v>
      </c>
      <c r="P230" s="1">
        <f>'[1]Electricity and CHPs'!L$90</f>
        <v>6.1179912028136473E-4</v>
      </c>
      <c r="Q230" s="1">
        <f>'[1]Electricity and CHPs'!M$90</f>
        <v>8.7512470563065375E-4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3.3666528350459224</v>
      </c>
      <c r="H231" s="1">
        <f t="shared" si="225"/>
        <v>3.4686666978337257</v>
      </c>
      <c r="I231" s="1">
        <f t="shared" si="225"/>
        <v>3.6456032952695159</v>
      </c>
      <c r="J231" s="1">
        <f t="shared" si="225"/>
        <v>3.8315678984510222</v>
      </c>
      <c r="K231" s="1">
        <f t="shared" si="225"/>
        <v>4.0270175905584722</v>
      </c>
      <c r="L231" s="1">
        <f t="shared" si="225"/>
        <v>4.2324374153631297</v>
      </c>
      <c r="M231" s="1">
        <f t="shared" si="225"/>
        <v>4.4483374581094983</v>
      </c>
      <c r="N231" s="1">
        <f t="shared" si="225"/>
        <v>4.6752477798202721</v>
      </c>
      <c r="O231" s="1">
        <f t="shared" si="225"/>
        <v>4.9137372961321555</v>
      </c>
      <c r="P231" s="1">
        <f>+P232</f>
        <v>5.1643927407576964</v>
      </c>
      <c r="Q231" s="1">
        <f>+Q232</f>
        <v>5.427872510231377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3.3666528350459224</v>
      </c>
      <c r="H232" s="1">
        <f>'[1]Electricity and CHPs'!D$123</f>
        <v>3.4686666978337257</v>
      </c>
      <c r="I232" s="1">
        <f>'[1]Electricity and CHPs'!E$123</f>
        <v>3.6456032952695159</v>
      </c>
      <c r="J232" s="1">
        <f>'[1]Electricity and CHPs'!F$123</f>
        <v>3.8315678984510222</v>
      </c>
      <c r="K232" s="1">
        <f>'[1]Electricity and CHPs'!G$123</f>
        <v>4.0270175905584722</v>
      </c>
      <c r="L232" s="1">
        <f>'[1]Electricity and CHPs'!H$123</f>
        <v>4.2324374153631297</v>
      </c>
      <c r="M232" s="1">
        <f>'[1]Electricity and CHPs'!I$123</f>
        <v>4.4483374581094983</v>
      </c>
      <c r="N232" s="1">
        <f>'[1]Electricity and CHPs'!J$123</f>
        <v>4.6752477798202721</v>
      </c>
      <c r="O232" s="1">
        <f>'[1]Electricity and CHPs'!K$123</f>
        <v>4.9137372961321555</v>
      </c>
      <c r="P232" s="1">
        <f>'[1]Electricity and CHPs'!L$123</f>
        <v>5.1643927407576964</v>
      </c>
      <c r="Q232" s="1">
        <f>'[1]Electricity and CHPs'!M$123</f>
        <v>5.427872510231377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6.5227391732091853</v>
      </c>
      <c r="G233" s="1">
        <f t="shared" ref="G233:K233" si="226">SUM(G234,G240,G273,G282,G288)</f>
        <v>8.2287243402517767</v>
      </c>
      <c r="H233" s="1">
        <f t="shared" si="226"/>
        <v>8.4773817870008017</v>
      </c>
      <c r="I233" s="1">
        <f t="shared" si="226"/>
        <v>14.103006203089206</v>
      </c>
      <c r="J233" s="1">
        <f t="shared" si="226"/>
        <v>17.508226528522833</v>
      </c>
      <c r="K233" s="1">
        <f t="shared" si="226"/>
        <v>16.967639506865194</v>
      </c>
      <c r="L233" s="1">
        <f t="shared" ref="L233:O233" si="227">SUM(L234,L240,L273,L282,L288)</f>
        <v>17.826825567393524</v>
      </c>
      <c r="M233" s="1">
        <f t="shared" si="227"/>
        <v>18.051953170256759</v>
      </c>
      <c r="N233" s="1">
        <f t="shared" si="227"/>
        <v>19.319119043082573</v>
      </c>
      <c r="O233" s="1">
        <f t="shared" si="227"/>
        <v>19.514120908037007</v>
      </c>
      <c r="P233" s="1">
        <f>SUM(P234,P240,P273,P282,P288)</f>
        <v>19.764739066129131</v>
      </c>
      <c r="Q233" s="1">
        <f>SUM(Q234,Q240,Q273,Q282,Q288)</f>
        <v>20.108315910771353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0.929401487997492</v>
      </c>
      <c r="G234" s="1">
        <f t="shared" ref="G234:O234" si="228">+G235</f>
        <v>2.0712847720520724</v>
      </c>
      <c r="H234" s="1">
        <f t="shared" si="228"/>
        <v>3.1221791927690045E-2</v>
      </c>
      <c r="I234" s="1">
        <f t="shared" si="228"/>
        <v>1.2790006322833425</v>
      </c>
      <c r="J234" s="1">
        <f t="shared" si="228"/>
        <v>0.81644026010027915</v>
      </c>
      <c r="K234" s="1">
        <f t="shared" si="228"/>
        <v>4.064936895131243E-2</v>
      </c>
      <c r="L234" s="1">
        <f t="shared" si="228"/>
        <v>4.5093108215735395E-2</v>
      </c>
      <c r="M234" s="1">
        <f t="shared" si="228"/>
        <v>5.3403449415184531E-2</v>
      </c>
      <c r="N234" s="1">
        <f t="shared" si="228"/>
        <v>6.1049444389087403E-2</v>
      </c>
      <c r="O234" s="1">
        <f t="shared" si="228"/>
        <v>6.0645100134064593E-2</v>
      </c>
      <c r="P234" s="1">
        <f>+P235</f>
        <v>6.1803816181490695E-2</v>
      </c>
      <c r="Q234" s="1">
        <f>+Q235</f>
        <v>6.3987774177233628E-2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0.929401487997492</v>
      </c>
      <c r="G235" s="1">
        <f>'[1]Electricity and CHPs'!C$104</f>
        <v>2.0712847720520724</v>
      </c>
      <c r="H235" s="1">
        <f>'[1]Electricity and CHPs'!D$104</f>
        <v>3.1221791927690045E-2</v>
      </c>
      <c r="I235" s="1">
        <f>'[1]Electricity and CHPs'!E$104</f>
        <v>1.2790006322833425</v>
      </c>
      <c r="J235" s="1">
        <f>'[1]Electricity and CHPs'!F$104</f>
        <v>0.81644026010027915</v>
      </c>
      <c r="K235" s="1">
        <f>'[1]Electricity and CHPs'!G$104</f>
        <v>4.064936895131243E-2</v>
      </c>
      <c r="L235" s="1">
        <f>'[1]Electricity and CHPs'!H$104</f>
        <v>4.5093108215735395E-2</v>
      </c>
      <c r="M235" s="1">
        <f>'[1]Electricity and CHPs'!I$104</f>
        <v>5.3403449415184531E-2</v>
      </c>
      <c r="N235" s="1">
        <f>'[1]Electricity and CHPs'!J$104</f>
        <v>6.1049444389087403E-2</v>
      </c>
      <c r="O235" s="1">
        <f>'[1]Electricity and CHPs'!K$104</f>
        <v>6.0645100134064593E-2</v>
      </c>
      <c r="P235" s="1">
        <f>'[1]Electricity and CHPs'!L$104</f>
        <v>6.1803816181490695E-2</v>
      </c>
      <c r="Q235" s="1">
        <f>'[1]Electricity and CHPs'!M$104</f>
        <v>6.3987774177233628E-2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0.929401487997492</v>
      </c>
      <c r="G236" s="1">
        <f t="shared" ref="G236:O236" si="229">G237</f>
        <v>2.0712847720520724</v>
      </c>
      <c r="H236" s="1">
        <f t="shared" si="229"/>
        <v>3.1221791927690045E-2</v>
      </c>
      <c r="I236" s="1">
        <f t="shared" si="229"/>
        <v>1.2790006322833425</v>
      </c>
      <c r="J236" s="1">
        <f t="shared" si="229"/>
        <v>0.81644026010027915</v>
      </c>
      <c r="K236" s="1">
        <f t="shared" si="229"/>
        <v>4.064936895131243E-2</v>
      </c>
      <c r="L236" s="1">
        <f t="shared" si="229"/>
        <v>4.5093108215735395E-2</v>
      </c>
      <c r="M236" s="1">
        <f t="shared" si="229"/>
        <v>5.3403449415184531E-2</v>
      </c>
      <c r="N236" s="1">
        <f t="shared" si="229"/>
        <v>6.1049444389087403E-2</v>
      </c>
      <c r="O236" s="1">
        <f t="shared" si="229"/>
        <v>6.0645100134064593E-2</v>
      </c>
      <c r="P236" s="1">
        <f>P237</f>
        <v>6.1803816181490695E-2</v>
      </c>
      <c r="Q236" s="1">
        <f>Q237</f>
        <v>6.3987774177233628E-2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0.929401487997492</v>
      </c>
      <c r="G237" s="1">
        <f t="shared" ref="G237:K237" si="230">G235-G239</f>
        <v>2.0712847720520724</v>
      </c>
      <c r="H237" s="1">
        <f t="shared" si="230"/>
        <v>3.1221791927690045E-2</v>
      </c>
      <c r="I237" s="1">
        <f t="shared" si="230"/>
        <v>1.2790006322833425</v>
      </c>
      <c r="J237" s="1">
        <f t="shared" si="230"/>
        <v>0.81644026010027915</v>
      </c>
      <c r="K237" s="1">
        <f t="shared" si="230"/>
        <v>4.064936895131243E-2</v>
      </c>
      <c r="L237" s="1">
        <f t="shared" ref="L237:O237" si="231">L235-L239</f>
        <v>4.5093108215735395E-2</v>
      </c>
      <c r="M237" s="1">
        <f t="shared" si="231"/>
        <v>5.3403449415184531E-2</v>
      </c>
      <c r="N237" s="1">
        <f t="shared" si="231"/>
        <v>6.1049444389087403E-2</v>
      </c>
      <c r="O237" s="1">
        <f t="shared" si="231"/>
        <v>6.0645100134064593E-2</v>
      </c>
      <c r="P237" s="1">
        <f>P235-P239</f>
        <v>6.1803816181490695E-2</v>
      </c>
      <c r="Q237" s="1">
        <f>Q235-Q239</f>
        <v>6.3987774177233628E-2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2.9981746022595677</v>
      </c>
      <c r="G240" s="1">
        <f t="shared" ref="G240:K240" si="235">SUM(G241:G250)</f>
        <v>2.4827336307473575</v>
      </c>
      <c r="H240" s="1">
        <f t="shared" si="235"/>
        <v>2.455254263557721</v>
      </c>
      <c r="I240" s="1">
        <f t="shared" si="235"/>
        <v>6.6018372238924519</v>
      </c>
      <c r="J240" s="1">
        <f t="shared" si="235"/>
        <v>9.3517787951601203</v>
      </c>
      <c r="K240" s="1">
        <f t="shared" si="235"/>
        <v>8.9166534104343409</v>
      </c>
      <c r="L240" s="1">
        <f t="shared" ref="L240:O240" si="236">SUM(L241:L250)</f>
        <v>8.6575995552546896</v>
      </c>
      <c r="M240" s="1">
        <f t="shared" si="236"/>
        <v>6.9991675524297303</v>
      </c>
      <c r="N240" s="1">
        <f t="shared" si="236"/>
        <v>6.5346485778930194</v>
      </c>
      <c r="O240" s="1">
        <f t="shared" si="236"/>
        <v>6.636353454147681</v>
      </c>
      <c r="P240" s="1">
        <f>SUM(P241:P250)</f>
        <v>6.8144929587569472</v>
      </c>
      <c r="Q240" s="1">
        <f>SUM(Q241:Q250)</f>
        <v>6.8765669293768035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0.77801715343135358</v>
      </c>
      <c r="G241" s="1">
        <f>'[1]Electricity and CHPs_IN'!C$39*0.75-G88-G242</f>
        <v>0.10281261597873616</v>
      </c>
      <c r="H241" s="1">
        <f>'[1]Electricity and CHPs_IN'!D$39*0.75-H88-H242</f>
        <v>6.7831227757514809E-2</v>
      </c>
      <c r="I241" s="1">
        <f>'[1]Electricity and CHPs_IN'!E$39*0.75-I88-I242</f>
        <v>0.92554981036250994</v>
      </c>
      <c r="J241" s="1">
        <f>'[1]Electricity and CHPs'!F$103-J242</f>
        <v>1.0752710305240438</v>
      </c>
      <c r="K241" s="1">
        <f>'[1]Electricity and CHPs'!G$103-K242</f>
        <v>0.19765740036618978</v>
      </c>
      <c r="L241" s="1">
        <f>'[1]Electricity and CHPs'!H$103-L242</f>
        <v>0.15123589742238153</v>
      </c>
      <c r="M241" s="1">
        <f>'[1]Electricity and CHPs'!I$103-M242</f>
        <v>8.3220186075743705E-2</v>
      </c>
      <c r="N241" s="1">
        <f>'[1]Electricity and CHPs'!J$103-N242</f>
        <v>5.3920417818897524E-2</v>
      </c>
      <c r="O241" s="1">
        <f>'[1]Electricity and CHPs'!K$103-O242</f>
        <v>7.3055074915140489E-2</v>
      </c>
      <c r="P241" s="1">
        <f>'[1]Electricity and CHPs'!L$103-P242</f>
        <v>9.6768702013934421E-2</v>
      </c>
      <c r="Q241" s="1">
        <f>'[1]Electricity and CHPs'!M$103-Q242</f>
        <v>0.18275269387840262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1.5997583445342808E-3</v>
      </c>
      <c r="J243" s="1">
        <f>'[1]Electricity and CHPs'!F$107</f>
        <v>2.1100608922808004E-3</v>
      </c>
      <c r="K243" s="1">
        <f>'[1]Electricity and CHPs'!G$107</f>
        <v>3.5199897493996915E-3</v>
      </c>
      <c r="L243" s="1">
        <f>'[1]Electricity and CHPs'!H$107</f>
        <v>4.8017459306943649E-3</v>
      </c>
      <c r="M243" s="1">
        <f>'[1]Electricity and CHPs'!I$107</f>
        <v>7.7689278517439307E-3</v>
      </c>
      <c r="N243" s="1">
        <f>'[1]Electricity and CHPs'!J$107</f>
        <v>6.5883348296722133E-3</v>
      </c>
      <c r="O243" s="1">
        <f>'[1]Electricity and CHPs'!K$107</f>
        <v>1.0277981330088724E-2</v>
      </c>
      <c r="P243" s="1">
        <f>'[1]Electricity and CHPs'!L$107</f>
        <v>1.0384333985026107E-2</v>
      </c>
      <c r="Q243" s="1">
        <f>'[1]Electricity and CHPs'!M$107</f>
        <v>2.2544789272814805E-2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4.0822626913446819E-2</v>
      </c>
      <c r="G244" s="1">
        <f>'[1]Electricity and CHPs'!C$109</f>
        <v>9.8513733403630451E-3</v>
      </c>
      <c r="H244" s="1">
        <f>'[1]Electricity and CHPs'!D$109</f>
        <v>3.7842758479325646E-2</v>
      </c>
      <c r="I244" s="1">
        <f>'[1]Electricity and CHPs'!E$109</f>
        <v>3.3604959614405697E-2</v>
      </c>
      <c r="J244" s="1">
        <f>'[1]Electricity and CHPs'!F$109</f>
        <v>7.06914021056365E-2</v>
      </c>
      <c r="K244" s="1">
        <f>'[1]Electricity and CHPs'!G$109</f>
        <v>7.6345291777629762E-2</v>
      </c>
      <c r="L244" s="1">
        <f>'[1]Electricity and CHPs'!H$109</f>
        <v>8.8247900445314886E-2</v>
      </c>
      <c r="M244" s="1">
        <f>'[1]Electricity and CHPs'!I$109</f>
        <v>0.11805392162812725</v>
      </c>
      <c r="N244" s="1">
        <f>'[1]Electricity and CHPs'!J$109</f>
        <v>0.101155571398197</v>
      </c>
      <c r="O244" s="1">
        <f>'[1]Electricity and CHPs'!K$109</f>
        <v>0.10277150915486817</v>
      </c>
      <c r="P244" s="1">
        <f>'[1]Electricity and CHPs'!L$109</f>
        <v>0.34389947375629398</v>
      </c>
      <c r="Q244" s="1">
        <f>'[1]Electricity and CHPs'!M$109</f>
        <v>0.36867457822213334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6.2408459810268144E-2</v>
      </c>
      <c r="G246" s="1">
        <f>'[1]Electricity and CHPs'!C$112</f>
        <v>4.1310184965980046E-2</v>
      </c>
      <c r="H246" s="1">
        <f>'[1]Electricity and CHPs'!D$112</f>
        <v>0.20688713834016209</v>
      </c>
      <c r="I246" s="1">
        <f>'[1]Electricity and CHPs'!E$112</f>
        <v>1.3007339238146578</v>
      </c>
      <c r="J246" s="1">
        <f>'[1]Electricity and CHPs'!F$112</f>
        <v>1.3468179730843342</v>
      </c>
      <c r="K246" s="1">
        <f>'[1]Electricity and CHPs'!G$112</f>
        <v>1.5279963129165053</v>
      </c>
      <c r="L246" s="1">
        <f>'[1]Electricity and CHPs'!H$112</f>
        <v>1.3916453728332132</v>
      </c>
      <c r="M246" s="1">
        <f>'[1]Electricity and CHPs'!I$112</f>
        <v>1.4921026249107798</v>
      </c>
      <c r="N246" s="1">
        <f>'[1]Electricity and CHPs'!J$112</f>
        <v>1.4753329821441403</v>
      </c>
      <c r="O246" s="1">
        <f>'[1]Electricity and CHPs'!K$112</f>
        <v>1.4790480973630953</v>
      </c>
      <c r="P246" s="1">
        <f>'[1]Electricity and CHPs'!L$112</f>
        <v>1.2666307150319867</v>
      </c>
      <c r="Q246" s="1">
        <f>'[1]Electricity and CHPs'!M$112</f>
        <v>1.1796570608982175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1.4243178613244756</v>
      </c>
      <c r="G248" s="1">
        <f>'[1]Electricity and CHPs'!C$115</f>
        <v>1.5785136875802905</v>
      </c>
      <c r="H248" s="1">
        <f>'[1]Electricity and CHPs'!D$115</f>
        <v>1.4831003248903047</v>
      </c>
      <c r="I248" s="1">
        <f>'[1]Electricity and CHPs'!E$115</f>
        <v>1.3240757995279875</v>
      </c>
      <c r="J248" s="1">
        <f>'[1]Electricity and CHPs'!F$115</f>
        <v>1.1650542530328973</v>
      </c>
      <c r="K248" s="1">
        <f>'[1]Electricity and CHPs'!G$115</f>
        <v>1.0060334228751433</v>
      </c>
      <c r="L248" s="1">
        <f>'[1]Electricity and CHPs'!H$115</f>
        <v>1.0060370802928589</v>
      </c>
      <c r="M248" s="1">
        <f>'[1]Electricity and CHPs'!I$115</f>
        <v>1.0060441061170002</v>
      </c>
      <c r="N248" s="1">
        <f>'[1]Electricity and CHPs'!J$115</f>
        <v>1.0060502749650582</v>
      </c>
      <c r="O248" s="1">
        <f>'[1]Electricity and CHPs'!K$115</f>
        <v>1.0060688087520979</v>
      </c>
      <c r="P248" s="1">
        <f>'[1]Electricity and CHPs'!L$115</f>
        <v>1.0061391803348261</v>
      </c>
      <c r="Q248" s="1">
        <f>'[1]Electricity and CHPs'!M$115</f>
        <v>1.0086105149209004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0.69260850078002356</v>
      </c>
      <c r="G249" s="1">
        <f>'[1]Electricity and CHPs'!C$116</f>
        <v>0.75024576888198757</v>
      </c>
      <c r="H249" s="1">
        <f>'[1]Electricity and CHPs'!D$116</f>
        <v>0.65959281409041359</v>
      </c>
      <c r="I249" s="1">
        <f>'[1]Electricity and CHPs'!E$116</f>
        <v>3.0152592916907737</v>
      </c>
      <c r="J249" s="1">
        <f>'[1]Electricity and CHPs'!F$116</f>
        <v>5.6887537321474424</v>
      </c>
      <c r="K249" s="1">
        <f>'[1]Electricity and CHPs'!G$116</f>
        <v>6.1021568924328387</v>
      </c>
      <c r="L249" s="1">
        <f>'[1]Electricity and CHPs'!H$116</f>
        <v>6.0134012234064054</v>
      </c>
      <c r="M249" s="1">
        <f>'[1]Electricity and CHPs'!I$116</f>
        <v>4.2868799126575965</v>
      </c>
      <c r="N249" s="1">
        <f>'[1]Electricity and CHPs'!J$116</f>
        <v>3.886517757232963</v>
      </c>
      <c r="O249" s="1">
        <f>'[1]Electricity and CHPs'!K$116</f>
        <v>3.9561212492789393</v>
      </c>
      <c r="P249" s="1">
        <f>'[1]Electricity and CHPs'!L$116</f>
        <v>4.0836067731393486</v>
      </c>
      <c r="Q249" s="1">
        <f>'[1]Electricity and CHPs'!M$116</f>
        <v>4.0980678179071255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1.0136805375834655E-3</v>
      </c>
      <c r="J250" s="1">
        <f>'[1]Electricity and CHPs'!F$118</f>
        <v>3.0803433734842198E-3</v>
      </c>
      <c r="K250" s="1">
        <f>'[1]Electricity and CHPs'!G$118</f>
        <v>2.9441003166347617E-3</v>
      </c>
      <c r="L250" s="1">
        <f>'[1]Electricity and CHPs'!H$118</f>
        <v>2.230334923821548E-3</v>
      </c>
      <c r="M250" s="1">
        <f>'[1]Electricity and CHPs'!I$118</f>
        <v>5.0978731887378979E-3</v>
      </c>
      <c r="N250" s="1">
        <f>'[1]Electricity and CHPs'!J$118</f>
        <v>5.083239504091141E-3</v>
      </c>
      <c r="O250" s="1">
        <f>'[1]Electricity and CHPs'!K$118</f>
        <v>9.0107333534507634E-3</v>
      </c>
      <c r="P250" s="1">
        <f>'[1]Electricity and CHPs'!L$118</f>
        <v>7.0637804955316621E-3</v>
      </c>
      <c r="Q250" s="1">
        <f>'[1]Electricity and CHPs'!M$118</f>
        <v>1.6259474277209009E-2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1.5321659583401872</v>
      </c>
      <c r="G251" s="1">
        <f t="shared" ref="G251:K251" si="237">SUM(G252:G261)</f>
        <v>0.86473331093533345</v>
      </c>
      <c r="H251" s="1">
        <f t="shared" si="237"/>
        <v>0.88164752859735751</v>
      </c>
      <c r="I251" s="1">
        <f t="shared" si="237"/>
        <v>5.0340493466317229</v>
      </c>
      <c r="J251" s="1">
        <f t="shared" si="237"/>
        <v>7.9106828143131862</v>
      </c>
      <c r="K251" s="1">
        <f t="shared" si="237"/>
        <v>7.723502882976943</v>
      </c>
      <c r="L251" s="1">
        <f t="shared" ref="L251:O251" si="238">SUM(L252:L261)</f>
        <v>7.5055702991263695</v>
      </c>
      <c r="M251" s="1">
        <f t="shared" si="238"/>
        <v>5.8874992477624879</v>
      </c>
      <c r="N251" s="1">
        <f t="shared" si="238"/>
        <v>5.4408635714964468</v>
      </c>
      <c r="O251" s="1">
        <f t="shared" si="238"/>
        <v>5.5431762810058895</v>
      </c>
      <c r="P251" s="1">
        <f>SUM(P252:P261)</f>
        <v>5.7135092555205373</v>
      </c>
      <c r="Q251" s="1">
        <f>SUM(Q252:Q261)</f>
        <v>5.7552271958520995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0.75740781640901322</v>
      </c>
      <c r="G252" s="1">
        <f t="shared" si="239"/>
        <v>9.8322863251412485E-2</v>
      </c>
      <c r="H252" s="1">
        <f t="shared" si="239"/>
        <v>6.1516218713378798E-2</v>
      </c>
      <c r="I252" s="1">
        <f t="shared" si="239"/>
        <v>0.88281054096558842</v>
      </c>
      <c r="J252" s="1">
        <f t="shared" si="239"/>
        <v>1.0390148121052047</v>
      </c>
      <c r="K252" s="1">
        <f t="shared" si="239"/>
        <v>0.19298202972344089</v>
      </c>
      <c r="L252" s="1">
        <f t="shared" ref="L252:O252" si="240">L241-L263</f>
        <v>0.14835030930866333</v>
      </c>
      <c r="M252" s="1">
        <f t="shared" si="240"/>
        <v>8.1753494201932814E-2</v>
      </c>
      <c r="N252" s="1">
        <f t="shared" si="240"/>
        <v>5.3064741005932003E-2</v>
      </c>
      <c r="O252" s="1">
        <f t="shared" si="240"/>
        <v>7.1924810907719725E-2</v>
      </c>
      <c r="P252" s="1">
        <f t="shared" ref="P252:Q261" si="241">P241-P263</f>
        <v>9.5188567310636379E-2</v>
      </c>
      <c r="Q252" s="1">
        <f t="shared" si="241"/>
        <v>0.17924183474388353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0</v>
      </c>
      <c r="L253" s="1">
        <f t="shared" ref="L253:O253" si="242">L242-L264</f>
        <v>0</v>
      </c>
      <c r="M253" s="1">
        <f t="shared" si="242"/>
        <v>0</v>
      </c>
      <c r="N253" s="1">
        <f t="shared" si="242"/>
        <v>0</v>
      </c>
      <c r="O253" s="1">
        <f t="shared" si="242"/>
        <v>0</v>
      </c>
      <c r="P253" s="1">
        <f t="shared" si="241"/>
        <v>0</v>
      </c>
      <c r="Q253" s="1">
        <f t="shared" si="241"/>
        <v>0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1.5258860341610071E-3</v>
      </c>
      <c r="J254" s="1">
        <f t="shared" si="239"/>
        <v>2.0389134081434299E-3</v>
      </c>
      <c r="K254" s="1">
        <f t="shared" si="239"/>
        <v>3.4367282236150215E-3</v>
      </c>
      <c r="L254" s="1">
        <f t="shared" ref="L254:O254" si="243">L243-L265</f>
        <v>4.710128390025374E-3</v>
      </c>
      <c r="M254" s="1">
        <f t="shared" si="243"/>
        <v>7.6320064642093613E-3</v>
      </c>
      <c r="N254" s="1">
        <f t="shared" si="243"/>
        <v>6.4837828699908498E-3</v>
      </c>
      <c r="O254" s="1">
        <f t="shared" si="243"/>
        <v>1.0118966608937102E-2</v>
      </c>
      <c r="P254" s="1">
        <f t="shared" si="241"/>
        <v>1.0214768349041713E-2</v>
      </c>
      <c r="Q254" s="1">
        <f t="shared" si="241"/>
        <v>2.2111681679845833E-2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3.9741253228450402E-2</v>
      </c>
      <c r="G255" s="1">
        <f t="shared" ref="G255:K255" si="244">G244-G266</f>
        <v>9.421170977533113E-3</v>
      </c>
      <c r="H255" s="1">
        <f t="shared" si="244"/>
        <v>3.4319641325876796E-2</v>
      </c>
      <c r="I255" s="1">
        <f t="shared" si="244"/>
        <v>3.2053177737350134E-2</v>
      </c>
      <c r="J255" s="1">
        <f t="shared" si="244"/>
        <v>6.8307814300962888E-2</v>
      </c>
      <c r="K255" s="1">
        <f t="shared" si="244"/>
        <v>7.4539427007436793E-2</v>
      </c>
      <c r="L255" s="1">
        <f t="shared" ref="L255:O255" si="245">L244-L266</f>
        <v>8.6564126308845218E-2</v>
      </c>
      <c r="M255" s="1">
        <f t="shared" si="245"/>
        <v>0.11597331191444686</v>
      </c>
      <c r="N255" s="1">
        <f t="shared" si="245"/>
        <v>9.9550307929385753E-2</v>
      </c>
      <c r="O255" s="1">
        <f t="shared" si="245"/>
        <v>0.10118149042008499</v>
      </c>
      <c r="P255" s="1">
        <f t="shared" si="241"/>
        <v>0.33828394433801157</v>
      </c>
      <c r="Q255" s="1">
        <f t="shared" si="241"/>
        <v>0.36159197668479359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6.0755286772112907E-2</v>
      </c>
      <c r="G257" s="1">
        <f t="shared" si="248"/>
        <v>3.9506199007139996E-2</v>
      </c>
      <c r="H257" s="1">
        <f t="shared" si="248"/>
        <v>0.18762618445614812</v>
      </c>
      <c r="I257" s="1">
        <f t="shared" si="248"/>
        <v>1.2406697144536774</v>
      </c>
      <c r="J257" s="1">
        <f t="shared" si="248"/>
        <v>1.3014056768200464</v>
      </c>
      <c r="K257" s="1">
        <f t="shared" si="248"/>
        <v>1.491853223457658</v>
      </c>
      <c r="L257" s="1">
        <f t="shared" ref="L257:O257" si="249">L246-L268</f>
        <v>1.3650927129502022</v>
      </c>
      <c r="M257" s="1">
        <f t="shared" si="249"/>
        <v>1.4658054619501408</v>
      </c>
      <c r="N257" s="1">
        <f t="shared" si="249"/>
        <v>1.4519205481295512</v>
      </c>
      <c r="O257" s="1">
        <f t="shared" si="249"/>
        <v>1.4561651582704243</v>
      </c>
      <c r="P257" s="1">
        <f t="shared" si="241"/>
        <v>1.2459479208285773</v>
      </c>
      <c r="Q257" s="1">
        <f t="shared" si="241"/>
        <v>1.1569946876113419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0.67426160193061047</v>
      </c>
      <c r="G260" s="1">
        <f t="shared" si="254"/>
        <v>0.7174830776992478</v>
      </c>
      <c r="H260" s="1">
        <f t="shared" si="254"/>
        <v>0.59818548410195382</v>
      </c>
      <c r="I260" s="1">
        <f t="shared" si="254"/>
        <v>2.8760231558001852</v>
      </c>
      <c r="J260" s="1">
        <f t="shared" si="254"/>
        <v>5.4969391179815563</v>
      </c>
      <c r="K260" s="1">
        <f t="shared" si="254"/>
        <v>5.9578170137363031</v>
      </c>
      <c r="L260" s="1">
        <f t="shared" ref="L260:O260" si="255">L249-L271</f>
        <v>5.898665242141206</v>
      </c>
      <c r="M260" s="1">
        <f t="shared" si="255"/>
        <v>4.2113269461432541</v>
      </c>
      <c r="N260" s="1">
        <f t="shared" si="255"/>
        <v>3.8248416192769721</v>
      </c>
      <c r="O260" s="1">
        <f t="shared" si="255"/>
        <v>3.8949145300709112</v>
      </c>
      <c r="P260" s="1">
        <f t="shared" si="241"/>
        <v>4.0169256185659279</v>
      </c>
      <c r="Q260" s="1">
        <f t="shared" si="241"/>
        <v>4.0193399013602367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9.6687164076004399E-4</v>
      </c>
      <c r="J261" s="1">
        <f t="shared" si="256"/>
        <v>2.9764796972726153E-3</v>
      </c>
      <c r="K261" s="1">
        <f t="shared" si="256"/>
        <v>2.8744608284891086E-3</v>
      </c>
      <c r="L261" s="1">
        <f t="shared" ref="L261:O261" si="257">L250-L272</f>
        <v>2.187780027428031E-3</v>
      </c>
      <c r="M261" s="1">
        <f t="shared" si="257"/>
        <v>5.0080270885040556E-3</v>
      </c>
      <c r="N261" s="1">
        <f t="shared" si="257"/>
        <v>5.0025722846157618E-3</v>
      </c>
      <c r="O261" s="1">
        <f t="shared" si="257"/>
        <v>8.8713247278118003E-3</v>
      </c>
      <c r="P261" s="1">
        <f t="shared" si="241"/>
        <v>6.9484361283429592E-3</v>
      </c>
      <c r="Q261" s="1">
        <f t="shared" si="241"/>
        <v>1.5947113771997524E-2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1.4660086439193807</v>
      </c>
      <c r="G262" s="1">
        <f t="shared" ref="G262:K262" si="258">SUM(G263:G272)</f>
        <v>1.6180003198120239</v>
      </c>
      <c r="H262" s="1">
        <f t="shared" si="258"/>
        <v>1.5736067349603635</v>
      </c>
      <c r="I262" s="1">
        <f t="shared" si="258"/>
        <v>1.5677878772607303</v>
      </c>
      <c r="J262" s="1">
        <f t="shared" si="258"/>
        <v>1.4410959808469328</v>
      </c>
      <c r="K262" s="1">
        <f t="shared" si="258"/>
        <v>1.1931505274573977</v>
      </c>
      <c r="L262" s="1">
        <f t="shared" ref="L262:O262" si="259">SUM(L263:L272)</f>
        <v>1.1520292561283194</v>
      </c>
      <c r="M262" s="1">
        <f t="shared" si="259"/>
        <v>1.1116683046672415</v>
      </c>
      <c r="N262" s="1">
        <f t="shared" si="259"/>
        <v>1.0937850063965717</v>
      </c>
      <c r="O262" s="1">
        <f t="shared" si="259"/>
        <v>1.0931771731417919</v>
      </c>
      <c r="P262" s="1">
        <f>SUM(P263:P272)</f>
        <v>1.1009837032364096</v>
      </c>
      <c r="Q262" s="1">
        <f>SUM(Q263:Q272)</f>
        <v>1.1213397335247042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2.0609337022340361E-2</v>
      </c>
      <c r="G263" s="1">
        <f t="shared" si="260"/>
        <v>4.489752727323674E-3</v>
      </c>
      <c r="H263" s="1">
        <f t="shared" si="260"/>
        <v>6.3150090441360099E-3</v>
      </c>
      <c r="I263" s="1">
        <f t="shared" si="260"/>
        <v>4.2739269396921555E-2</v>
      </c>
      <c r="J263" s="1">
        <f t="shared" si="260"/>
        <v>3.6256218418839151E-2</v>
      </c>
      <c r="K263" s="1">
        <f t="shared" si="260"/>
        <v>4.6753706427488913E-3</v>
      </c>
      <c r="L263" s="1">
        <f t="shared" ref="L263:O263" si="261">L241*IFERROR(L120/L88,0)</f>
        <v>2.8855881137181873E-3</v>
      </c>
      <c r="M263" s="1">
        <f t="shared" si="261"/>
        <v>1.4666918738108878E-3</v>
      </c>
      <c r="N263" s="1">
        <f t="shared" si="261"/>
        <v>8.5567681296551932E-4</v>
      </c>
      <c r="O263" s="1">
        <f t="shared" si="261"/>
        <v>1.1302640074207684E-3</v>
      </c>
      <c r="P263" s="1">
        <f t="shared" ref="P263:Q272" si="262">P241*IFERROR(P120/P88,0)</f>
        <v>1.580134703298045E-3</v>
      </c>
      <c r="Q263" s="1">
        <f t="shared" si="262"/>
        <v>3.5108591345190997E-3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0</v>
      </c>
      <c r="L264" s="1">
        <f t="shared" ref="L264:O264" si="263">L242*IFERROR(L121/L89,0)</f>
        <v>0</v>
      </c>
      <c r="M264" s="1">
        <f t="shared" si="263"/>
        <v>0</v>
      </c>
      <c r="N264" s="1">
        <f t="shared" si="263"/>
        <v>0</v>
      </c>
      <c r="O264" s="1">
        <f t="shared" si="263"/>
        <v>0</v>
      </c>
      <c r="P264" s="1">
        <f t="shared" si="262"/>
        <v>0</v>
      </c>
      <c r="Q264" s="1">
        <f t="shared" si="262"/>
        <v>0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7.3872310373273632E-5</v>
      </c>
      <c r="J265" s="1">
        <f t="shared" si="260"/>
        <v>7.11474841373704E-5</v>
      </c>
      <c r="K265" s="1">
        <f t="shared" si="260"/>
        <v>8.3261525784669968E-5</v>
      </c>
      <c r="L265" s="1">
        <f t="shared" ref="L265:O265" si="264">L243*IFERROR(L122/L90,0)</f>
        <v>9.1617540668990631E-5</v>
      </c>
      <c r="M265" s="1">
        <f t="shared" si="264"/>
        <v>1.3692138753456965E-4</v>
      </c>
      <c r="N265" s="1">
        <f t="shared" si="264"/>
        <v>1.0455195968136348E-4</v>
      </c>
      <c r="O265" s="1">
        <f t="shared" si="264"/>
        <v>1.59014721151622E-4</v>
      </c>
      <c r="P265" s="1">
        <f t="shared" si="262"/>
        <v>1.6956563598439329E-4</v>
      </c>
      <c r="Q265" s="1">
        <f t="shared" si="262"/>
        <v>4.3310759296897054E-4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1.0813736849964195E-3</v>
      </c>
      <c r="G266" s="1">
        <f t="shared" si="260"/>
        <v>4.3020236282993192E-4</v>
      </c>
      <c r="H266" s="1">
        <f t="shared" si="260"/>
        <v>3.5231171534488492E-3</v>
      </c>
      <c r="I266" s="1">
        <f t="shared" si="260"/>
        <v>1.5517818770555609E-3</v>
      </c>
      <c r="J266" s="1">
        <f t="shared" si="260"/>
        <v>2.3835878046736163E-3</v>
      </c>
      <c r="K266" s="1">
        <f t="shared" si="260"/>
        <v>1.8058647701929668E-3</v>
      </c>
      <c r="L266" s="1">
        <f t="shared" ref="L266:O266" si="265">L244*IFERROR(L123/L91,0)</f>
        <v>1.6837741364696735E-3</v>
      </c>
      <c r="M266" s="1">
        <f t="shared" si="265"/>
        <v>2.0806097136803871E-3</v>
      </c>
      <c r="N266" s="1">
        <f t="shared" si="265"/>
        <v>1.6052634688112476E-3</v>
      </c>
      <c r="O266" s="1">
        <f t="shared" si="265"/>
        <v>1.5900187347831713E-3</v>
      </c>
      <c r="P266" s="1">
        <f t="shared" si="262"/>
        <v>5.615529418282434E-3</v>
      </c>
      <c r="Q266" s="1">
        <f t="shared" si="262"/>
        <v>7.0826015373397395E-3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1.6531730381552368E-3</v>
      </c>
      <c r="G268" s="1">
        <f t="shared" si="260"/>
        <v>1.8039859588400513E-3</v>
      </c>
      <c r="H268" s="1">
        <f t="shared" si="260"/>
        <v>1.9260953884013981E-2</v>
      </c>
      <c r="I268" s="1">
        <f t="shared" si="260"/>
        <v>6.0064209360980392E-2</v>
      </c>
      <c r="J268" s="1">
        <f t="shared" si="260"/>
        <v>4.5412296264287721E-2</v>
      </c>
      <c r="K268" s="1">
        <f t="shared" si="260"/>
        <v>3.614308945884722E-2</v>
      </c>
      <c r="L268" s="1">
        <f t="shared" ref="L268:O268" si="267">L246*IFERROR(L125/L93,0)</f>
        <v>2.655265988301099E-2</v>
      </c>
      <c r="M268" s="1">
        <f t="shared" si="267"/>
        <v>2.6297162960639036E-2</v>
      </c>
      <c r="N268" s="1">
        <f t="shared" si="267"/>
        <v>2.3412434014589114E-2</v>
      </c>
      <c r="O268" s="1">
        <f t="shared" si="267"/>
        <v>2.2882939092670973E-2</v>
      </c>
      <c r="P268" s="1">
        <f t="shared" si="262"/>
        <v>2.0682794203409443E-2</v>
      </c>
      <c r="Q268" s="1">
        <f t="shared" si="262"/>
        <v>2.2662373286875575E-2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1.4243178613244756</v>
      </c>
      <c r="G270" s="1">
        <f t="shared" si="260"/>
        <v>1.5785136875802905</v>
      </c>
      <c r="H270" s="1">
        <f t="shared" si="260"/>
        <v>1.4831003248903047</v>
      </c>
      <c r="I270" s="1">
        <f t="shared" si="260"/>
        <v>1.3240757995279875</v>
      </c>
      <c r="J270" s="1">
        <f t="shared" si="260"/>
        <v>1.1650542530328973</v>
      </c>
      <c r="K270" s="1">
        <f t="shared" si="260"/>
        <v>1.0060334228751433</v>
      </c>
      <c r="L270" s="1">
        <f t="shared" ref="L270:O270" si="269">L248*IFERROR(L127/L95,0)</f>
        <v>1.0060370802928589</v>
      </c>
      <c r="M270" s="1">
        <f t="shared" si="269"/>
        <v>1.0060441061170002</v>
      </c>
      <c r="N270" s="1">
        <f t="shared" si="269"/>
        <v>1.0060502749650582</v>
      </c>
      <c r="O270" s="1">
        <f t="shared" si="269"/>
        <v>1.0060688087520979</v>
      </c>
      <c r="P270" s="1">
        <f t="shared" si="262"/>
        <v>1.0061391803348261</v>
      </c>
      <c r="Q270" s="1">
        <f t="shared" si="262"/>
        <v>1.0086105149209004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1.8346898849413144E-2</v>
      </c>
      <c r="G271" s="1">
        <f t="shared" si="260"/>
        <v>3.2762691182739778E-2</v>
      </c>
      <c r="H271" s="1">
        <f t="shared" si="260"/>
        <v>6.1407329988459769E-2</v>
      </c>
      <c r="I271" s="1">
        <f t="shared" si="260"/>
        <v>0.1392361358905885</v>
      </c>
      <c r="J271" s="1">
        <f t="shared" si="260"/>
        <v>0.19181461416588597</v>
      </c>
      <c r="K271" s="1">
        <f t="shared" si="260"/>
        <v>0.14433987869653508</v>
      </c>
      <c r="L271" s="1">
        <f t="shared" ref="L271:O271" si="270">L249*IFERROR(L128/L96,0)</f>
        <v>0.11473598126519903</v>
      </c>
      <c r="M271" s="1">
        <f t="shared" si="270"/>
        <v>7.5552966514342609E-2</v>
      </c>
      <c r="N271" s="1">
        <f t="shared" si="270"/>
        <v>6.1676137955991014E-2</v>
      </c>
      <c r="O271" s="1">
        <f t="shared" si="270"/>
        <v>6.1206719208028233E-2</v>
      </c>
      <c r="P271" s="1">
        <f t="shared" si="262"/>
        <v>6.6681154573420526E-2</v>
      </c>
      <c r="Q271" s="1">
        <f t="shared" si="262"/>
        <v>7.8727916546888738E-2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4.6808896823421424E-5</v>
      </c>
      <c r="J272" s="1">
        <f t="shared" si="260"/>
        <v>1.0386367621160461E-4</v>
      </c>
      <c r="K272" s="1">
        <f t="shared" si="260"/>
        <v>6.9639488145653092E-5</v>
      </c>
      <c r="L272" s="1">
        <f t="shared" ref="L272:O272" si="271">L250*IFERROR(L129/L97,0)</f>
        <v>4.2554896393517044E-5</v>
      </c>
      <c r="M272" s="1">
        <f t="shared" si="271"/>
        <v>8.9846100233842256E-5</v>
      </c>
      <c r="N272" s="1">
        <f t="shared" si="271"/>
        <v>8.0667219475378835E-5</v>
      </c>
      <c r="O272" s="1">
        <f t="shared" si="271"/>
        <v>1.3940862563896329E-4</v>
      </c>
      <c r="P272" s="1">
        <f t="shared" si="262"/>
        <v>1.1534436718870304E-4</v>
      </c>
      <c r="Q272" s="1">
        <f t="shared" si="262"/>
        <v>3.1236050521148433E-4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1.9348669020390714</v>
      </c>
      <c r="G273" s="1">
        <f t="shared" ref="G273:K273" si="272">SUM(G274:G275)</f>
        <v>1.858779461160794</v>
      </c>
      <c r="H273" s="1">
        <f t="shared" si="272"/>
        <v>2.5503156800572642</v>
      </c>
      <c r="I273" s="1">
        <f t="shared" si="272"/>
        <v>2.2433410779670337</v>
      </c>
      <c r="J273" s="1">
        <f t="shared" si="272"/>
        <v>1.942681794283676</v>
      </c>
      <c r="K273" s="1">
        <f t="shared" si="272"/>
        <v>1.6589317412085238</v>
      </c>
      <c r="L273" s="1">
        <f t="shared" ref="L273:O273" si="273">SUM(L274:L275)</f>
        <v>1.3779647089172211</v>
      </c>
      <c r="M273" s="1">
        <f t="shared" si="273"/>
        <v>1.0997867254444833</v>
      </c>
      <c r="N273" s="1">
        <f t="shared" si="273"/>
        <v>1.099776917880477</v>
      </c>
      <c r="O273" s="1">
        <f t="shared" si="273"/>
        <v>1.0997881643905227</v>
      </c>
      <c r="P273" s="1">
        <f>SUM(P274:P275)</f>
        <v>1.0997815708724998</v>
      </c>
      <c r="Q273" s="1">
        <f>SUM(Q274:Q275)</f>
        <v>1.099817987384899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1.9348669020390714</v>
      </c>
      <c r="G274" s="1">
        <f>'[1]Electricity and CHPs'!C$106-G275</f>
        <v>1.858779461160794</v>
      </c>
      <c r="H274" s="1">
        <f>'[1]Electricity and CHPs'!D$106-H275</f>
        <v>2.5503156800572642</v>
      </c>
      <c r="I274" s="1">
        <f>'[1]Electricity and CHPs'!E$106-I275</f>
        <v>2.2433410779670337</v>
      </c>
      <c r="J274" s="1">
        <f>'[1]Electricity and CHPs'!F$106-J275</f>
        <v>1.942681794283676</v>
      </c>
      <c r="K274" s="1">
        <f>'[1]Electricity and CHPs'!G$106-K275</f>
        <v>1.6589317412085238</v>
      </c>
      <c r="L274" s="1">
        <f>'[1]Electricity and CHPs'!H$106-L275</f>
        <v>1.3779647089172211</v>
      </c>
      <c r="M274" s="1">
        <f>'[1]Electricity and CHPs'!I$106-M275</f>
        <v>1.0997867254444833</v>
      </c>
      <c r="N274" s="1">
        <f>'[1]Electricity and CHPs'!J$106-N275</f>
        <v>1.099776917880477</v>
      </c>
      <c r="O274" s="1">
        <f>'[1]Electricity and CHPs'!K$106-O275</f>
        <v>1.0997881643905227</v>
      </c>
      <c r="P274" s="1">
        <f>'[1]Electricity and CHPs'!L$106-P275</f>
        <v>1.0997815708724998</v>
      </c>
      <c r="Q274" s="1">
        <f>'[1]Electricity and CHPs'!M$106-Q275</f>
        <v>1.099817987384899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0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0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0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0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0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1.9348669020390714</v>
      </c>
      <c r="G279" s="1">
        <f t="shared" ref="G279:K279" si="276">SUM(G280:G281)</f>
        <v>1.858779461160794</v>
      </c>
      <c r="H279" s="1">
        <f t="shared" si="276"/>
        <v>2.5503156800572642</v>
      </c>
      <c r="I279" s="1">
        <f t="shared" si="276"/>
        <v>2.2433410779670337</v>
      </c>
      <c r="J279" s="1">
        <f t="shared" si="276"/>
        <v>1.942681794283676</v>
      </c>
      <c r="K279" s="1">
        <f t="shared" si="276"/>
        <v>1.6589317412085238</v>
      </c>
      <c r="L279" s="1">
        <f t="shared" ref="L279:O279" si="277">SUM(L280:L281)</f>
        <v>1.3779647089172211</v>
      </c>
      <c r="M279" s="1">
        <f t="shared" si="277"/>
        <v>1.0997867254444833</v>
      </c>
      <c r="N279" s="1">
        <f t="shared" si="277"/>
        <v>1.099776917880477</v>
      </c>
      <c r="O279" s="1">
        <f t="shared" si="277"/>
        <v>1.0997881643905227</v>
      </c>
      <c r="P279" s="1">
        <f>SUM(P280:P281)</f>
        <v>1.0997815708724998</v>
      </c>
      <c r="Q279" s="1">
        <f>SUM(Q280:Q281)</f>
        <v>1.099817987384899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1.9348669020390714</v>
      </c>
      <c r="G280" s="1">
        <f t="shared" ref="G280:K280" si="278">G274</f>
        <v>1.858779461160794</v>
      </c>
      <c r="H280" s="1">
        <f t="shared" si="278"/>
        <v>2.5503156800572642</v>
      </c>
      <c r="I280" s="1">
        <f t="shared" si="278"/>
        <v>2.2433410779670337</v>
      </c>
      <c r="J280" s="1">
        <f t="shared" si="278"/>
        <v>1.942681794283676</v>
      </c>
      <c r="K280" s="1">
        <f t="shared" si="278"/>
        <v>1.6589317412085238</v>
      </c>
      <c r="L280" s="1">
        <f t="shared" ref="L280:O280" si="279">L274</f>
        <v>1.3779647089172211</v>
      </c>
      <c r="M280" s="1">
        <f t="shared" si="279"/>
        <v>1.0997867254444833</v>
      </c>
      <c r="N280" s="1">
        <f t="shared" si="279"/>
        <v>1.099776917880477</v>
      </c>
      <c r="O280" s="1">
        <f t="shared" si="279"/>
        <v>1.0997881643905227</v>
      </c>
      <c r="P280" s="1">
        <f>P274</f>
        <v>1.0997815708724998</v>
      </c>
      <c r="Q280" s="1">
        <f>Q274</f>
        <v>1.099817987384899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</v>
      </c>
      <c r="L281" s="1">
        <f t="shared" ref="L281:O281" si="281">L275</f>
        <v>0</v>
      </c>
      <c r="M281" s="1">
        <f t="shared" si="281"/>
        <v>0</v>
      </c>
      <c r="N281" s="1">
        <f t="shared" si="281"/>
        <v>0</v>
      </c>
      <c r="O281" s="1">
        <f t="shared" si="281"/>
        <v>0</v>
      </c>
      <c r="P281" s="1">
        <f>P275</f>
        <v>0</v>
      </c>
      <c r="Q281" s="1">
        <f>Q275</f>
        <v>0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0.66029618091305398</v>
      </c>
      <c r="G282" s="1">
        <f t="shared" ref="G282:K282" si="282">SUM(G283:G287)</f>
        <v>1.8159264762915526</v>
      </c>
      <c r="H282" s="1">
        <f t="shared" si="282"/>
        <v>3.4405900514581269</v>
      </c>
      <c r="I282" s="1">
        <f t="shared" si="282"/>
        <v>3.974071779635997</v>
      </c>
      <c r="J282" s="1">
        <f t="shared" si="282"/>
        <v>5.384853515487654</v>
      </c>
      <c r="K282" s="1">
        <f t="shared" si="282"/>
        <v>6.3351854743007774</v>
      </c>
      <c r="L282" s="1">
        <f t="shared" ref="L282:O282" si="283">SUM(L283:L287)</f>
        <v>7.7303984149169302</v>
      </c>
      <c r="M282" s="1">
        <f t="shared" si="283"/>
        <v>9.8599843657507051</v>
      </c>
      <c r="N282" s="1">
        <f t="shared" si="283"/>
        <v>11.588083338173918</v>
      </c>
      <c r="O282" s="1">
        <f t="shared" si="283"/>
        <v>11.625183548238049</v>
      </c>
      <c r="P282" s="1">
        <f>SUM(P283:P287)</f>
        <v>11.710512994976263</v>
      </c>
      <c r="Q282" s="1">
        <f>SUM(Q283:Q287)</f>
        <v>11.950385610593644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0.66029618091305398</v>
      </c>
      <c r="G283" s="1">
        <f>'[1]Electricity and CHPs'!C$105-G284</f>
        <v>1.8159264762915526</v>
      </c>
      <c r="H283" s="1">
        <f>'[1]Electricity and CHPs'!D$105-H284</f>
        <v>3.4405900514581269</v>
      </c>
      <c r="I283" s="1">
        <f>'[1]Electricity and CHPs'!E$105-I284</f>
        <v>3.9305219744103632</v>
      </c>
      <c r="J283" s="1">
        <f>'[1]Electricity and CHPs'!F$105-J284</f>
        <v>5.3303463774240107</v>
      </c>
      <c r="K283" s="1">
        <f>'[1]Electricity and CHPs'!G$105-K284</f>
        <v>6.2844543480433206</v>
      </c>
      <c r="L283" s="1">
        <f>'[1]Electricity and CHPs'!H$105-L284</f>
        <v>7.6800927928006137</v>
      </c>
      <c r="M283" s="1">
        <f>'[1]Electricity and CHPs'!I$105-M284</f>
        <v>9.7458658824418318</v>
      </c>
      <c r="N283" s="1">
        <f>'[1]Electricity and CHPs'!J$105-N284</f>
        <v>11.480048492213346</v>
      </c>
      <c r="O283" s="1">
        <f>'[1]Electricity and CHPs'!K$105-O284</f>
        <v>11.499079371146371</v>
      </c>
      <c r="P283" s="1">
        <f>'[1]Electricity and CHPs'!L$105-P284</f>
        <v>11.599125793284497</v>
      </c>
      <c r="Q283" s="1">
        <f>'[1]Electricity and CHPs'!M$105-Q284</f>
        <v>11.733271472107388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0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0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0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0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0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0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8.0941878448365749E-3</v>
      </c>
      <c r="J285" s="1">
        <f>'[1]Electricity and CHPs'!F$110</f>
        <v>1.5860934420793428E-2</v>
      </c>
      <c r="K285" s="1">
        <f>'[1]Electricity and CHPs'!G$110</f>
        <v>1.6466651889296691E-2</v>
      </c>
      <c r="L285" s="1">
        <f>'[1]Electricity and CHPs'!H$110</f>
        <v>1.4547406688099215E-2</v>
      </c>
      <c r="M285" s="1">
        <f>'[1]Electricity and CHPs'!I$110</f>
        <v>3.3234479640658607E-2</v>
      </c>
      <c r="N285" s="1">
        <f>'[1]Electricity and CHPs'!J$110</f>
        <v>3.0844668616132685E-2</v>
      </c>
      <c r="O285" s="1">
        <f>'[1]Electricity and CHPs'!K$110</f>
        <v>4.023542521567737E-2</v>
      </c>
      <c r="P285" s="1">
        <f>'[1]Electricity and CHPs'!L$110</f>
        <v>2.7209053951697669E-2</v>
      </c>
      <c r="Q285" s="1">
        <f>'[1]Electricity and CHPs'!M$110</f>
        <v>5.1327452355200677E-2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2.1402870427789773E-2</v>
      </c>
      <c r="J286" s="1">
        <f>'[1]Electricity and CHPs'!F$113</f>
        <v>2.8028288590670879E-2</v>
      </c>
      <c r="K286" s="1">
        <f>'[1]Electricity and CHPs'!G$113</f>
        <v>2.5822061896393755E-2</v>
      </c>
      <c r="L286" s="1">
        <f>'[1]Electricity and CHPs'!H$113</f>
        <v>2.4787448588923212E-2</v>
      </c>
      <c r="M286" s="1">
        <f>'[1]Electricity and CHPs'!I$113</f>
        <v>6.3685358642140061E-2</v>
      </c>
      <c r="N286" s="1">
        <f>'[1]Electricity and CHPs'!J$113</f>
        <v>6.0819806292660469E-2</v>
      </c>
      <c r="O286" s="1">
        <f>'[1]Electricity and CHPs'!K$113</f>
        <v>6.1312278094416223E-2</v>
      </c>
      <c r="P286" s="1">
        <f>'[1]Electricity and CHPs'!L$113</f>
        <v>6.0957167498806433E-2</v>
      </c>
      <c r="Q286" s="1">
        <f>'[1]Electricity and CHPs'!M$113</f>
        <v>0.11527345683692827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1.4052746953007449E-2</v>
      </c>
      <c r="J287" s="1">
        <f>'[1]Electricity and CHPs'!F$117</f>
        <v>1.0617915052178812E-2</v>
      </c>
      <c r="K287" s="1">
        <f>'[1]Electricity and CHPs'!G$117</f>
        <v>8.4424124717669812E-3</v>
      </c>
      <c r="L287" s="1">
        <f>'[1]Electricity and CHPs'!H$117</f>
        <v>1.0970766839294195E-2</v>
      </c>
      <c r="M287" s="1">
        <f>'[1]Electricity and CHPs'!I$117</f>
        <v>1.7198645026074988E-2</v>
      </c>
      <c r="N287" s="1">
        <f>'[1]Electricity and CHPs'!J$117</f>
        <v>1.6370371051780346E-2</v>
      </c>
      <c r="O287" s="1">
        <f>'[1]Electricity and CHPs'!K$117</f>
        <v>2.4556473781585889E-2</v>
      </c>
      <c r="P287" s="1">
        <f>'[1]Electricity and CHPs'!L$117</f>
        <v>2.3220980241263262E-2</v>
      </c>
      <c r="Q287" s="1">
        <f>'[1]Electricity and CHPs'!M$117</f>
        <v>5.0513229294127666E-2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4.7554893103807089E-3</v>
      </c>
      <c r="J288" s="1">
        <f t="shared" si="284"/>
        <v>1.247216349110535E-2</v>
      </c>
      <c r="K288" s="1">
        <f t="shared" si="284"/>
        <v>1.6219511970239707E-2</v>
      </c>
      <c r="L288" s="1">
        <f t="shared" ref="L288:O288" si="285">SUM(L289:L290)</f>
        <v>1.5769780088949522E-2</v>
      </c>
      <c r="M288" s="1">
        <f t="shared" si="285"/>
        <v>3.9611077216656243E-2</v>
      </c>
      <c r="N288" s="1">
        <f t="shared" si="285"/>
        <v>3.5560764746073878E-2</v>
      </c>
      <c r="O288" s="1">
        <f t="shared" si="285"/>
        <v>9.2150641126691316E-2</v>
      </c>
      <c r="P288" s="1">
        <f>SUM(P289:P290)</f>
        <v>7.8147725341932345E-2</v>
      </c>
      <c r="Q288" s="1">
        <f>SUM(Q289:Q290)</f>
        <v>0.11755760923877441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2.8024102117512203E-3</v>
      </c>
      <c r="J289" s="1">
        <f>'[1]Electricity and CHPs'!F$108</f>
        <v>8.0761808525627171E-3</v>
      </c>
      <c r="K289" s="1">
        <f>'[1]Electricity and CHPs'!G$108</f>
        <v>1.1681373877508254E-2</v>
      </c>
      <c r="L289" s="1">
        <f>'[1]Electricity and CHPs'!H$108</f>
        <v>1.0768520662667053E-2</v>
      </c>
      <c r="M289" s="1">
        <f>'[1]Electricity and CHPs'!I$108</f>
        <v>2.7756552202917471E-2</v>
      </c>
      <c r="N289" s="1">
        <f>'[1]Electricity and CHPs'!J$108</f>
        <v>2.4439436469782704E-2</v>
      </c>
      <c r="O289" s="1">
        <f>'[1]Electricity and CHPs'!K$108</f>
        <v>6.5513805484770413E-2</v>
      </c>
      <c r="P289" s="1">
        <f>'[1]Electricity and CHPs'!L$108</f>
        <v>5.8447848194735127E-2</v>
      </c>
      <c r="Q289" s="1">
        <f>'[1]Electricity and CHPs'!M$108</f>
        <v>7.9954512191030447E-2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1.9530790986294888E-3</v>
      </c>
      <c r="J290" s="1">
        <f>'[1]Electricity and CHPs'!F$119</f>
        <v>4.3959826385426334E-3</v>
      </c>
      <c r="K290" s="1">
        <f>'[1]Electricity and CHPs'!G$119</f>
        <v>4.5381380927314533E-3</v>
      </c>
      <c r="L290" s="1">
        <f>'[1]Electricity and CHPs'!H$119</f>
        <v>5.0012594262824695E-3</v>
      </c>
      <c r="M290" s="1">
        <f>'[1]Electricity and CHPs'!I$119</f>
        <v>1.1854525013738773E-2</v>
      </c>
      <c r="N290" s="1">
        <f>'[1]Electricity and CHPs'!J$119</f>
        <v>1.1121328276291177E-2</v>
      </c>
      <c r="O290" s="1">
        <f>'[1]Electricity and CHPs'!K$119</f>
        <v>2.6636835641920903E-2</v>
      </c>
      <c r="P290" s="1">
        <f>'[1]Electricity and CHPs'!L$119</f>
        <v>1.9699877147197224E-2</v>
      </c>
      <c r="Q290" s="1">
        <f>'[1]Electricity and CHPs'!M$119</f>
        <v>3.7603097047743964E-2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437.74006672386042</v>
      </c>
      <c r="G291" s="3">
        <f t="shared" ref="G291" si="286">SUM(G292,G294,G302,G310,G358,G379,G387,G389,G397,G401,G395)</f>
        <v>420.73140527961789</v>
      </c>
      <c r="H291" s="3">
        <f t="shared" ref="H291" si="287">SUM(H292,H294,H302,H310,H358,H379,H387,H389,H397,H401,H395)</f>
        <v>425.94818025670463</v>
      </c>
      <c r="I291" s="3">
        <f t="shared" ref="I291" si="288">SUM(I292,I294,I302,I310,I358,I379,I387,I389,I397,I401,I395)</f>
        <v>457.72605104772293</v>
      </c>
      <c r="J291" s="3">
        <f t="shared" ref="J291" si="289">SUM(J292,J294,J302,J310,J358,J379,J387,J389,J397,J401,J395)</f>
        <v>417.41389898940992</v>
      </c>
      <c r="K291" s="3">
        <f t="shared" ref="K291" si="290">SUM(K292,K294,K302,K310,K358,K379,K387,K389,K397,K401,K395)</f>
        <v>347.54433936144557</v>
      </c>
      <c r="L291" s="3">
        <f t="shared" ref="L291:O291" si="291">SUM(L292,L294,L302,L310,L358,L379,L387,L389,L397,L401,L395)</f>
        <v>256.76521308934406</v>
      </c>
      <c r="M291" s="3">
        <f t="shared" si="291"/>
        <v>262.62295680449483</v>
      </c>
      <c r="N291" s="3">
        <f t="shared" si="291"/>
        <v>302.93436256150534</v>
      </c>
      <c r="O291" s="3">
        <f t="shared" si="291"/>
        <v>379.28009408082471</v>
      </c>
      <c r="P291" s="3">
        <f>SUM(P292,P294,P302,P310,P358,P379,P387,P389,P397,P401,P395)</f>
        <v>383.07776654981274</v>
      </c>
      <c r="Q291" s="3">
        <f>SUM(Q292,Q294,Q302,Q310,Q358,Q379,Q387,Q389,Q397,Q401,Q395)</f>
        <v>397.12594385133758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250.94821854160548</v>
      </c>
      <c r="G292" s="1">
        <f t="shared" ref="G292:O292" si="292">G293</f>
        <v>254.39237910173199</v>
      </c>
      <c r="H292" s="1">
        <f t="shared" si="292"/>
        <v>224.04955322773478</v>
      </c>
      <c r="I292" s="1">
        <f t="shared" si="292"/>
        <v>221.52314838243197</v>
      </c>
      <c r="J292" s="1">
        <f t="shared" si="292"/>
        <v>175.00179920526523</v>
      </c>
      <c r="K292" s="1">
        <f t="shared" si="292"/>
        <v>100.00854092353339</v>
      </c>
      <c r="L292" s="1">
        <f t="shared" si="292"/>
        <v>0</v>
      </c>
      <c r="M292" s="1">
        <f t="shared" si="292"/>
        <v>0</v>
      </c>
      <c r="N292" s="1">
        <f t="shared" si="292"/>
        <v>28.695058878589318</v>
      </c>
      <c r="O292" s="1">
        <f t="shared" si="292"/>
        <v>98.817747726076846</v>
      </c>
      <c r="P292" s="1">
        <f>P293</f>
        <v>98.85189910493348</v>
      </c>
      <c r="Q292" s="1">
        <f>Q293</f>
        <v>109.54063742166866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250.94821854160548</v>
      </c>
      <c r="G293" s="1">
        <f>'[1]Electricity and CHPs_IN'!C$14</f>
        <v>254.39237910173199</v>
      </c>
      <c r="H293" s="1">
        <f>'[1]Electricity and CHPs_IN'!D$14</f>
        <v>224.04955322773478</v>
      </c>
      <c r="I293" s="1">
        <f>'[1]Electricity and CHPs_IN'!E$14</f>
        <v>221.52314838243197</v>
      </c>
      <c r="J293" s="1">
        <f>'[1]Electricity and CHPs_IN'!F$14</f>
        <v>175.00179920526523</v>
      </c>
      <c r="K293" s="1">
        <f>'[1]Electricity and CHPs_IN'!G$14</f>
        <v>100.00854092353339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28.695058878589318</v>
      </c>
      <c r="O293" s="1">
        <f>'[1]Electricity and CHPs_IN'!K$14</f>
        <v>98.817747726076846</v>
      </c>
      <c r="P293" s="1">
        <f>'[1]Electricity and CHPs_IN'!L$14</f>
        <v>98.85189910493348</v>
      </c>
      <c r="Q293" s="1">
        <f>'[1]Electricity and CHPs_IN'!M$14</f>
        <v>109.54063742166866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149.43049353459855</v>
      </c>
      <c r="G294" s="1">
        <f t="shared" ref="G294:K294" si="294">SUM(G295:G297)</f>
        <v>125.60875402695655</v>
      </c>
      <c r="H294" s="1">
        <f t="shared" si="294"/>
        <v>141.49021896912353</v>
      </c>
      <c r="I294" s="1">
        <f t="shared" si="294"/>
        <v>150.00455253041656</v>
      </c>
      <c r="J294" s="1">
        <f t="shared" si="294"/>
        <v>150.05140966058326</v>
      </c>
      <c r="K294" s="1">
        <f t="shared" si="294"/>
        <v>150.08896130145195</v>
      </c>
      <c r="L294" s="1">
        <f t="shared" ref="L294:O294" si="295">SUM(L295:L297)</f>
        <v>150.1276793911714</v>
      </c>
      <c r="M294" s="1">
        <f t="shared" si="295"/>
        <v>150.16769384509084</v>
      </c>
      <c r="N294" s="1">
        <f t="shared" si="295"/>
        <v>150.20400386925817</v>
      </c>
      <c r="O294" s="1">
        <f t="shared" si="295"/>
        <v>150.24688277770278</v>
      </c>
      <c r="P294" s="1">
        <f>SUM(P295:P297)</f>
        <v>150.29811068351674</v>
      </c>
      <c r="Q294" s="1">
        <f>SUM(Q295:Q297)</f>
        <v>150.35509431752305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66.74568000006127</v>
      </c>
      <c r="G295" s="1">
        <f>'[1]Electricity and CHPs_IN'!C$15</f>
        <v>49.798800352712256</v>
      </c>
      <c r="H295" s="1">
        <f>'[1]Electricity and CHPs_IN'!D$15</f>
        <v>68.529113282402164</v>
      </c>
      <c r="I295" s="1">
        <f>'[1]Electricity and CHPs_IN'!E$15</f>
        <v>69.614448274865339</v>
      </c>
      <c r="J295" s="1">
        <f>'[1]Electricity and CHPs_IN'!F$15</f>
        <v>70.698699107497674</v>
      </c>
      <c r="K295" s="1">
        <f>'[1]Electricity and CHPs_IN'!G$15</f>
        <v>71.783255833204876</v>
      </c>
      <c r="L295" s="1">
        <f>'[1]Electricity and CHPs_IN'!H$15</f>
        <v>72.866841176633088</v>
      </c>
      <c r="M295" s="1">
        <f>'[1]Electricity and CHPs_IN'!I$15</f>
        <v>73.95206249170468</v>
      </c>
      <c r="N295" s="1">
        <f>'[1]Electricity and CHPs_IN'!J$15</f>
        <v>73.952047133395268</v>
      </c>
      <c r="O295" s="1">
        <f>'[1]Electricity and CHPs_IN'!K$15</f>
        <v>73.952170913094974</v>
      </c>
      <c r="P295" s="1">
        <f>'[1]Electricity and CHPs_IN'!L$15</f>
        <v>73.952155924135425</v>
      </c>
      <c r="Q295" s="1">
        <f>'[1]Electricity and CHPs_IN'!M$15</f>
        <v>73.951231429546922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66.63240050276066</v>
      </c>
      <c r="G296" s="1">
        <f>'[1]Electricity and CHPs_IN'!C$16</f>
        <v>55.764001733336393</v>
      </c>
      <c r="H296" s="1">
        <f>'[1]Electricity and CHPs_IN'!D$16</f>
        <v>65.556318370186943</v>
      </c>
      <c r="I296" s="1">
        <f>'[1]Electricity and CHPs_IN'!E$16</f>
        <v>64.475119945139795</v>
      </c>
      <c r="J296" s="1">
        <f>'[1]Electricity and CHPs_IN'!F$16</f>
        <v>63.391538066884053</v>
      </c>
      <c r="K296" s="1">
        <f>'[1]Electricity and CHPs_IN'!G$16</f>
        <v>62.306984633605893</v>
      </c>
      <c r="L296" s="1">
        <f>'[1]Electricity and CHPs_IN'!H$16</f>
        <v>61.223399740429272</v>
      </c>
      <c r="M296" s="1">
        <f>'[1]Electricity and CHPs_IN'!I$16</f>
        <v>60.138180813793028</v>
      </c>
      <c r="N296" s="1">
        <f>'[1]Electricity and CHPs_IN'!J$16</f>
        <v>60.138199039348805</v>
      </c>
      <c r="O296" s="1">
        <f>'[1]Electricity and CHPs_IN'!K$16</f>
        <v>60.138075297195272</v>
      </c>
      <c r="P296" s="1">
        <f>'[1]Electricity and CHPs_IN'!L$16</f>
        <v>60.1380964897062</v>
      </c>
      <c r="Q296" s="1">
        <f>'[1]Electricity and CHPs_IN'!M$16</f>
        <v>60.139069257220655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16.052413031776613</v>
      </c>
      <c r="G297" s="1">
        <f>'[1]Electricity and CHPs_IN'!C$13</f>
        <v>20.045951940907905</v>
      </c>
      <c r="H297" s="1">
        <f>'[1]Electricity and CHPs_IN'!D$13</f>
        <v>7.4047873165344278</v>
      </c>
      <c r="I297" s="1">
        <f>'[1]Electricity and CHPs_IN'!E$13</f>
        <v>15.91498431041142</v>
      </c>
      <c r="J297" s="1">
        <f>'[1]Electricity and CHPs_IN'!F$13</f>
        <v>15.961172486201516</v>
      </c>
      <c r="K297" s="1">
        <f>'[1]Electricity and CHPs_IN'!G$13</f>
        <v>15.998720834641164</v>
      </c>
      <c r="L297" s="1">
        <f>'[1]Electricity and CHPs_IN'!H$13</f>
        <v>16.03743847410902</v>
      </c>
      <c r="M297" s="1">
        <f>'[1]Electricity and CHPs_IN'!I$13</f>
        <v>16.077450539593105</v>
      </c>
      <c r="N297" s="1">
        <f>'[1]Electricity and CHPs_IN'!J$13</f>
        <v>16.113757696514103</v>
      </c>
      <c r="O297" s="1">
        <f>'[1]Electricity and CHPs_IN'!K$13</f>
        <v>16.156636567412523</v>
      </c>
      <c r="P297" s="1">
        <f>'[1]Electricity and CHPs_IN'!L$13</f>
        <v>16.207858269675118</v>
      </c>
      <c r="Q297" s="1">
        <f>'[1]Electricity and CHPs_IN'!M$13</f>
        <v>16.264793630755459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0.15796096032847673</v>
      </c>
      <c r="G298" s="1">
        <f t="shared" ref="G298:K298" si="296">SUM(G299:G301)</f>
        <v>5.3765929945480705E-2</v>
      </c>
      <c r="H298" s="1">
        <f t="shared" si="296"/>
        <v>3.2324961783896995E-2</v>
      </c>
      <c r="I298" s="1">
        <f t="shared" si="296"/>
        <v>8.7604879750958264E-2</v>
      </c>
      <c r="J298" s="1">
        <f t="shared" si="296"/>
        <v>0.12394551122286114</v>
      </c>
      <c r="K298" s="1">
        <f t="shared" si="296"/>
        <v>4.4318152344218528E-2</v>
      </c>
      <c r="L298" s="1">
        <f t="shared" ref="L298:O298" si="297">SUM(L299:L301)</f>
        <v>7.8386766209545891E-2</v>
      </c>
      <c r="M298" s="1">
        <f t="shared" si="297"/>
        <v>0.15786032441389053</v>
      </c>
      <c r="N298" s="1">
        <f t="shared" si="297"/>
        <v>0.10519219044628064</v>
      </c>
      <c r="O298" s="1">
        <f t="shared" si="297"/>
        <v>0.16386185973875544</v>
      </c>
      <c r="P298" s="1">
        <f>SUM(P299:P301)</f>
        <v>0.13967445158932118</v>
      </c>
      <c r="Q298" s="1">
        <f>SUM(Q299:Q301)</f>
        <v>0.21601590317651773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0.13194254193857949</v>
      </c>
      <c r="G299" s="1">
        <f>'[1]Electricity and CHPs_IN'!C$18</f>
        <v>5.2467597901370696E-4</v>
      </c>
      <c r="H299" s="1">
        <f>'[1]Electricity and CHPs_IN'!D$18</f>
        <v>2.7123311445016809E-2</v>
      </c>
      <c r="I299" s="1">
        <f>'[1]Electricity and CHPs_IN'!E$18</f>
        <v>1.2370439676274077E-2</v>
      </c>
      <c r="J299" s="1">
        <f>'[1]Electricity and CHPs_IN'!F$18</f>
        <v>1.5327186694641774E-2</v>
      </c>
      <c r="K299" s="1">
        <f>'[1]Electricity and CHPs_IN'!G$18</f>
        <v>1.869044859119251E-2</v>
      </c>
      <c r="L299" s="1">
        <f>'[1]Electricity and CHPs_IN'!H$18</f>
        <v>4.9795349936367611E-2</v>
      </c>
      <c r="M299" s="1">
        <f>'[1]Electricity and CHPs_IN'!I$18</f>
        <v>0.12156942161982479</v>
      </c>
      <c r="N299" s="1">
        <f>'[1]Electricity and CHPs_IN'!J$18</f>
        <v>6.6813887951717096E-2</v>
      </c>
      <c r="O299" s="1">
        <f>'[1]Electricity and CHPs_IN'!K$18</f>
        <v>0.12372127761367199</v>
      </c>
      <c r="P299" s="1">
        <f>'[1]Electricity and CHPs_IN'!L$18</f>
        <v>0.10058385059880126</v>
      </c>
      <c r="Q299" s="1">
        <f>'[1]Electricity and CHPs_IN'!M$18</f>
        <v>0.17330503014457765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4.5256217974267553E-3</v>
      </c>
      <c r="G300" s="1">
        <f>IFERROR(G72/SUM(G72,G185),0)*'[1]Electricity and CHPs_IN'!C$28</f>
        <v>1.3523147593088214E-4</v>
      </c>
      <c r="H300" s="1">
        <f>IFERROR(H72/SUM(H72,H185),0)*'[1]Electricity and CHPs_IN'!D$28</f>
        <v>3.9296695975706642E-3</v>
      </c>
      <c r="I300" s="1">
        <f>IFERROR(I72/SUM(I72,I185),0)*'[1]Electricity and CHPs_IN'!E$28</f>
        <v>2.5059916088907186E-3</v>
      </c>
      <c r="J300" s="1">
        <f>IFERROR(J72/SUM(J72,J185),0)*'[1]Electricity and CHPs_IN'!F$28</f>
        <v>3.4796605630499689E-3</v>
      </c>
      <c r="K300" s="1">
        <f>IFERROR(K72/SUM(K72,K185),0)*'[1]Electricity and CHPs_IN'!G$28</f>
        <v>3.5359045494265991E-3</v>
      </c>
      <c r="L300" s="1">
        <f>IFERROR(L72/SUM(L72,L185),0)*'[1]Electricity and CHPs_IN'!H$28</f>
        <v>3.8080888550834384E-3</v>
      </c>
      <c r="M300" s="1">
        <f>IFERROR(M72/SUM(M72,M185),0)*'[1]Electricity and CHPs_IN'!I$28</f>
        <v>6.3663250773576428E-3</v>
      </c>
      <c r="N300" s="1">
        <f>IFERROR(N72/SUM(N72,N185),0)*'[1]Electricity and CHPs_IN'!J$28</f>
        <v>4.251634499683579E-3</v>
      </c>
      <c r="O300" s="1">
        <f>IFERROR(O72/SUM(O72,O185),0)*'[1]Electricity and CHPs_IN'!K$28</f>
        <v>6.2474691352638707E-3</v>
      </c>
      <c r="P300" s="1">
        <f>IFERROR(P72/SUM(P72,P185),0)*'[1]Electricity and CHPs_IN'!L$28</f>
        <v>4.8864877814287187E-3</v>
      </c>
      <c r="Q300" s="1">
        <f>IFERROR(Q72/SUM(Q72,Q185),0)*'[1]Electricity and CHPs_IN'!M$28</f>
        <v>6.5319755926271199E-3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2.1492796592470508E-2</v>
      </c>
      <c r="G301" s="1">
        <f>IFERROR(G73/SUM(G73,G235),0)*'[1]Electricity and CHPs_IN'!C$41</f>
        <v>5.3106022490536114E-2</v>
      </c>
      <c r="H301" s="1">
        <f>IFERROR(H73/SUM(H73,H235),0)*'[1]Electricity and CHPs_IN'!D$41</f>
        <v>1.271980741309521E-3</v>
      </c>
      <c r="I301" s="1">
        <f>IFERROR(I73/SUM(I73,I235),0)*'[1]Electricity and CHPs_IN'!E$41</f>
        <v>7.2728448465793474E-2</v>
      </c>
      <c r="J301" s="1">
        <f>IFERROR(J73/SUM(J73,J235),0)*'[1]Electricity and CHPs_IN'!F$41</f>
        <v>0.1051386639651694</v>
      </c>
      <c r="K301" s="1">
        <f>IFERROR(K73/SUM(K73,K235),0)*'[1]Electricity and CHPs_IN'!G$41</f>
        <v>2.2091799203599414E-2</v>
      </c>
      <c r="L301" s="1">
        <f>IFERROR(L73/SUM(L73,L235),0)*'[1]Electricity and CHPs_IN'!H$41</f>
        <v>2.4783327418094841E-2</v>
      </c>
      <c r="M301" s="1">
        <f>IFERROR(M73/SUM(M73,M235),0)*'[1]Electricity and CHPs_IN'!I$41</f>
        <v>2.992457771670809E-2</v>
      </c>
      <c r="N301" s="1">
        <f>IFERROR(N73/SUM(N73,N235),0)*'[1]Electricity and CHPs_IN'!J$41</f>
        <v>3.4126667994879963E-2</v>
      </c>
      <c r="O301" s="1">
        <f>IFERROR(O73/SUM(O73,O235),0)*'[1]Electricity and CHPs_IN'!K$41</f>
        <v>3.3893112989819604E-2</v>
      </c>
      <c r="P301" s="1">
        <f>IFERROR(P73/SUM(P73,P235),0)*'[1]Electricity and CHPs_IN'!L$41</f>
        <v>3.4204113209091197E-2</v>
      </c>
      <c r="Q301" s="1">
        <f>IFERROR(Q73/SUM(Q73,Q235),0)*'[1]Electricity and CHPs_IN'!M$41</f>
        <v>3.6178897439312963E-2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0.15796096032847673</v>
      </c>
      <c r="G302" s="1">
        <f t="shared" ref="G302:K302" si="298">G298</f>
        <v>5.3765929945480705E-2</v>
      </c>
      <c r="H302" s="1">
        <f t="shared" si="298"/>
        <v>3.2324961783896995E-2</v>
      </c>
      <c r="I302" s="1">
        <f t="shared" si="298"/>
        <v>8.7604879750958264E-2</v>
      </c>
      <c r="J302" s="1">
        <f t="shared" si="298"/>
        <v>0.12394551122286114</v>
      </c>
      <c r="K302" s="1">
        <f t="shared" si="298"/>
        <v>4.4318152344218528E-2</v>
      </c>
      <c r="L302" s="1">
        <f t="shared" ref="L302:O302" si="299">L298</f>
        <v>7.8386766209545891E-2</v>
      </c>
      <c r="M302" s="1">
        <f t="shared" si="299"/>
        <v>0.15786032441389053</v>
      </c>
      <c r="N302" s="1">
        <f t="shared" si="299"/>
        <v>0.10519219044628064</v>
      </c>
      <c r="O302" s="1">
        <f t="shared" si="299"/>
        <v>0.16386185973875544</v>
      </c>
      <c r="P302" s="1">
        <f t="shared" ref="P302:Q305" si="300">P298</f>
        <v>0.13967445158932118</v>
      </c>
      <c r="Q302" s="1">
        <f t="shared" si="300"/>
        <v>0.21601590317651773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0.13194254193857949</v>
      </c>
      <c r="G303" s="1">
        <f t="shared" si="301"/>
        <v>5.2467597901370696E-4</v>
      </c>
      <c r="H303" s="1">
        <f t="shared" si="301"/>
        <v>2.7123311445016809E-2</v>
      </c>
      <c r="I303" s="1">
        <f t="shared" si="301"/>
        <v>1.2370439676274077E-2</v>
      </c>
      <c r="J303" s="1">
        <f t="shared" si="301"/>
        <v>1.5327186694641774E-2</v>
      </c>
      <c r="K303" s="1">
        <f t="shared" si="301"/>
        <v>1.869044859119251E-2</v>
      </c>
      <c r="L303" s="1">
        <f t="shared" ref="L303:O303" si="302">L299</f>
        <v>4.9795349936367611E-2</v>
      </c>
      <c r="M303" s="1">
        <f t="shared" si="302"/>
        <v>0.12156942161982479</v>
      </c>
      <c r="N303" s="1">
        <f t="shared" si="302"/>
        <v>6.6813887951717096E-2</v>
      </c>
      <c r="O303" s="1">
        <f t="shared" si="302"/>
        <v>0.12372127761367199</v>
      </c>
      <c r="P303" s="1">
        <f t="shared" si="300"/>
        <v>0.10058385059880126</v>
      </c>
      <c r="Q303" s="1">
        <f t="shared" si="300"/>
        <v>0.17330503014457765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4.5256217974267553E-3</v>
      </c>
      <c r="G304" s="1">
        <f t="shared" si="303"/>
        <v>1.3523147593088214E-4</v>
      </c>
      <c r="H304" s="1">
        <f t="shared" si="303"/>
        <v>3.9296695975706642E-3</v>
      </c>
      <c r="I304" s="1">
        <f t="shared" si="303"/>
        <v>2.5059916088907186E-3</v>
      </c>
      <c r="J304" s="1">
        <f t="shared" si="303"/>
        <v>3.4796605630499689E-3</v>
      </c>
      <c r="K304" s="1">
        <f t="shared" si="303"/>
        <v>3.5359045494265991E-3</v>
      </c>
      <c r="L304" s="1">
        <f t="shared" ref="L304:O304" si="304">L300</f>
        <v>3.8080888550834384E-3</v>
      </c>
      <c r="M304" s="1">
        <f t="shared" si="304"/>
        <v>6.3663250773576428E-3</v>
      </c>
      <c r="N304" s="1">
        <f t="shared" si="304"/>
        <v>4.251634499683579E-3</v>
      </c>
      <c r="O304" s="1">
        <f t="shared" si="304"/>
        <v>6.2474691352638707E-3</v>
      </c>
      <c r="P304" s="1">
        <f t="shared" si="300"/>
        <v>4.8864877814287187E-3</v>
      </c>
      <c r="Q304" s="1">
        <f t="shared" si="300"/>
        <v>6.5319755926271199E-3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2.1492796592470508E-2</v>
      </c>
      <c r="G305" s="1">
        <f t="shared" si="305"/>
        <v>5.3106022490536114E-2</v>
      </c>
      <c r="H305" s="1">
        <f t="shared" si="305"/>
        <v>1.271980741309521E-3</v>
      </c>
      <c r="I305" s="1">
        <f t="shared" si="305"/>
        <v>7.2728448465793474E-2</v>
      </c>
      <c r="J305" s="1">
        <f t="shared" si="305"/>
        <v>0.1051386639651694</v>
      </c>
      <c r="K305" s="1">
        <f t="shared" si="305"/>
        <v>2.2091799203599414E-2</v>
      </c>
      <c r="L305" s="1">
        <f t="shared" ref="L305:O305" si="306">L301</f>
        <v>2.4783327418094841E-2</v>
      </c>
      <c r="M305" s="1">
        <f t="shared" si="306"/>
        <v>2.992457771670809E-2</v>
      </c>
      <c r="N305" s="1">
        <f t="shared" si="306"/>
        <v>3.4126667994879963E-2</v>
      </c>
      <c r="O305" s="1">
        <f t="shared" si="306"/>
        <v>3.3893112989819604E-2</v>
      </c>
      <c r="P305" s="1">
        <f t="shared" si="300"/>
        <v>3.4204113209091197E-2</v>
      </c>
      <c r="Q305" s="1">
        <f t="shared" si="300"/>
        <v>3.6178897439312963E-2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4.0945248465577295</v>
      </c>
      <c r="G310" s="1">
        <f t="shared" ref="G310:K310" si="307">SUM(G311:G325)</f>
        <v>2.1931662078487992</v>
      </c>
      <c r="H310" s="1">
        <f t="shared" si="307"/>
        <v>2.1884360774446208</v>
      </c>
      <c r="I310" s="1">
        <f t="shared" si="307"/>
        <v>6.6240686059582954</v>
      </c>
      <c r="J310" s="1">
        <f t="shared" si="307"/>
        <v>8.1608823502837957</v>
      </c>
      <c r="K310" s="1">
        <f t="shared" si="307"/>
        <v>9.2007117652626054</v>
      </c>
      <c r="L310" s="1">
        <f t="shared" ref="L310:O310" si="308">SUM(L311:L325)</f>
        <v>13.974937635692276</v>
      </c>
      <c r="M310" s="1">
        <f t="shared" si="308"/>
        <v>14.725729623812002</v>
      </c>
      <c r="N310" s="1">
        <f t="shared" si="308"/>
        <v>23.371195420938246</v>
      </c>
      <c r="O310" s="1">
        <f t="shared" si="308"/>
        <v>25.4750857260921</v>
      </c>
      <c r="P310" s="1">
        <f>SUM(P311:P325)</f>
        <v>25.579384443723303</v>
      </c>
      <c r="Q310" s="1">
        <f>SUM(Q311:Q325)</f>
        <v>24.375772208150508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9.7631820899071423E-2</v>
      </c>
      <c r="L311" s="1">
        <f>'[1]Electricity and CHPs_IN'!H$21</f>
        <v>3.1364325913901969</v>
      </c>
      <c r="M311" s="1">
        <f>'[1]Electricity and CHPs_IN'!I$21</f>
        <v>4.9341407238539414</v>
      </c>
      <c r="N311" s="1">
        <f>'[1]Electricity and CHPs_IN'!J$21</f>
        <v>15.931994753190704</v>
      </c>
      <c r="O311" s="1">
        <f>'[1]Electricity and CHPs_IN'!K$21</f>
        <v>18.846233824176078</v>
      </c>
      <c r="P311" s="1">
        <f>'[1]Electricity and CHPs_IN'!L$21</f>
        <v>19.681842405541552</v>
      </c>
      <c r="Q311" s="1">
        <f>'[1]Electricity and CHPs_IN'!M$21</f>
        <v>18.204664806556682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4.4634993537182602E-2</v>
      </c>
      <c r="K312" s="1">
        <f>'[1]Electricity and CHPs_IN'!G$22</f>
        <v>0.16745881357467707</v>
      </c>
      <c r="L312" s="1">
        <f>'[1]Electricity and CHPs_IN'!H$22</f>
        <v>1.081189952156574</v>
      </c>
      <c r="M312" s="1">
        <f>'[1]Electricity and CHPs_IN'!I$22</f>
        <v>0.8237090694491418</v>
      </c>
      <c r="N312" s="1">
        <f>'[1]Electricity and CHPs_IN'!J$22</f>
        <v>0.91529520347893578</v>
      </c>
      <c r="O312" s="1">
        <f>'[1]Electricity and CHPs_IN'!K$22</f>
        <v>0.20708703032964829</v>
      </c>
      <c r="P312" s="1">
        <f>'[1]Electricity and CHPs_IN'!L$22</f>
        <v>0.18511600488291757</v>
      </c>
      <c r="Q312" s="1">
        <f>'[1]Electricity and CHPs_IN'!M$22</f>
        <v>0.3102277304859713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7.2507701919279587E-4</v>
      </c>
      <c r="L313" s="1">
        <f>'[1]Electricity and CHPs_IN'!H$23</f>
        <v>9.3644865654685648E-4</v>
      </c>
      <c r="M313" s="1">
        <f>'[1]Electricity and CHPs_IN'!I$23</f>
        <v>2.2020387863809845E-3</v>
      </c>
      <c r="N313" s="1">
        <f>'[1]Electricity and CHPs_IN'!J$23</f>
        <v>1.2855183717509393E-3</v>
      </c>
      <c r="O313" s="1">
        <f>'[1]Electricity and CHPs_IN'!K$23</f>
        <v>2.329311620367079E-3</v>
      </c>
      <c r="P313" s="1">
        <f>'[1]Electricity and CHPs_IN'!L$23</f>
        <v>1.7401300603542046E-3</v>
      </c>
      <c r="Q313" s="1">
        <f>'[1]Electricity and CHPs_IN'!M$23</f>
        <v>3.3195941742974939E-3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1.29049324821811</v>
      </c>
      <c r="G314" s="1">
        <f>IFERROR(G86/SUM(G86+G189),0)*'[1]Electricity and CHPs_IN'!C$24</f>
        <v>5.5565478304413956E-4</v>
      </c>
      <c r="H314" s="1">
        <f>IFERROR(H86/SUM(H86+H189),0)*'[1]Electricity and CHPs_IN'!D$24</f>
        <v>2.684493521890393E-2</v>
      </c>
      <c r="I314" s="1">
        <f>IFERROR(I86/SUM(I86+I189),0)*'[1]Electricity and CHPs_IN'!E$24</f>
        <v>0.69182521102124961</v>
      </c>
      <c r="J314" s="1">
        <f>IFERROR(J86/SUM(J86+J189),0)*'[1]Electricity and CHPs_IN'!F$24</f>
        <v>0.54544621129811166</v>
      </c>
      <c r="K314" s="1">
        <f>IFERROR(K86/SUM(K86+K189),0)*'[1]Electricity and CHPs_IN'!G$24</f>
        <v>1.1989235326751753</v>
      </c>
      <c r="L314" s="1">
        <f>IFERROR(L86/SUM(L86+L189),0)*'[1]Electricity and CHPs_IN'!H$24</f>
        <v>1.3969687798778787</v>
      </c>
      <c r="M314" s="1">
        <f>IFERROR(M86/SUM(M86+M189),0)*'[1]Electricity and CHPs_IN'!I$24</f>
        <v>1.897238118350802</v>
      </c>
      <c r="N314" s="1">
        <f>IFERROR(N86/SUM(N86+N189),0)*'[1]Electricity and CHPs_IN'!J$24</f>
        <v>0.16338013711991586</v>
      </c>
      <c r="O314" s="1">
        <f>IFERROR(O86/SUM(O86+O189),0)*'[1]Electricity and CHPs_IN'!K$24</f>
        <v>4.2632863005698823E-2</v>
      </c>
      <c r="P314" s="1">
        <f>IFERROR(P86/SUM(P86+P189),0)*'[1]Electricity and CHPs_IN'!L$24</f>
        <v>1.6626343218954703E-2</v>
      </c>
      <c r="Q314" s="1">
        <f>IFERROR(Q86/SUM(Q86+Q189),0)*'[1]Electricity and CHPs_IN'!M$24</f>
        <v>1.9060181610739472E-2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0.51294211600295181</v>
      </c>
      <c r="L315" s="1">
        <f>IFERROR(L87/SUM(L87+L190),0)*'[1]Electricity and CHPs_IN'!H$29</f>
        <v>1.3312926162886143</v>
      </c>
      <c r="M315" s="1">
        <f>IFERROR(M87/SUM(M87+M190),0)*'[1]Electricity and CHPs_IN'!I$29</f>
        <v>1.3175885137751371</v>
      </c>
      <c r="N315" s="1">
        <f>IFERROR(N87/SUM(N87+N190),0)*'[1]Electricity and CHPs_IN'!J$29</f>
        <v>0.97419001657185156</v>
      </c>
      <c r="O315" s="1">
        <f>IFERROR(O87/SUM(O87+O190),0)*'[1]Electricity and CHPs_IN'!K$29</f>
        <v>0.87596565403986082</v>
      </c>
      <c r="P315" s="1">
        <f>IFERROR(P87/SUM(P87+P190),0)*'[1]Electricity and CHPs_IN'!L$29</f>
        <v>7.7705771121023559E-2</v>
      </c>
      <c r="Q315" s="1">
        <f>IFERROR(Q87/SUM(Q87+Q190),0)*'[1]Electricity and CHPs_IN'!M$29</f>
        <v>4.956713193718898E-2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0.89330512615309687</v>
      </c>
      <c r="G316" s="1">
        <f>G88/SUM(G88,G241)*'[1]Electricity and CHPs_IN'!C$39</f>
        <v>0.1211328071021735</v>
      </c>
      <c r="H316" s="1">
        <f>H88/SUM(H88,H241)*'[1]Electricity and CHPs_IN'!D$39</f>
        <v>7.7163711950040542E-2</v>
      </c>
      <c r="I316" s="1">
        <f>I88/SUM(I88,I241)*'[1]Electricity and CHPs_IN'!E$39</f>
        <v>1.1381907915690062</v>
      </c>
      <c r="J316" s="1">
        <f>J88/SUM(J88,J241)*'[1]Electricity and CHPs_IN'!F$39</f>
        <v>0.69885278734613943</v>
      </c>
      <c r="K316" s="1">
        <f>K88/SUM(K88,K241)*'[1]Electricity and CHPs_IN'!G$39</f>
        <v>0.2302146082726986</v>
      </c>
      <c r="L316" s="1">
        <f>L88/SUM(L88,L241)*'[1]Electricity and CHPs_IN'!H$39</f>
        <v>0.18019643605335528</v>
      </c>
      <c r="M316" s="1">
        <f>M88/SUM(M88,M241)*'[1]Electricity and CHPs_IN'!I$39</f>
        <v>0.10300031463508801</v>
      </c>
      <c r="N316" s="1">
        <f>N88/SUM(N88,N241)*'[1]Electricity and CHPs_IN'!J$39</f>
        <v>6.7052952054301451E-2</v>
      </c>
      <c r="O316" s="1">
        <f>O88/SUM(O88,O241)*'[1]Electricity and CHPs_IN'!K$39</f>
        <v>9.1143994226906222E-2</v>
      </c>
      <c r="P316" s="1">
        <f>P88/SUM(P88,P241)*'[1]Electricity and CHPs_IN'!L$39</f>
        <v>0.11953300205195116</v>
      </c>
      <c r="Q316" s="1">
        <f>Q88/SUM(Q88,Q241)*'[1]Electricity and CHPs_IN'!M$39</f>
        <v>0.22672796325250805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0</v>
      </c>
      <c r="M317" s="1">
        <f>IFERROR(M89/SUM(M89,M242),0)*'[1]Electricity and CHPs_IN'!I$40</f>
        <v>0</v>
      </c>
      <c r="N317" s="1">
        <f>IFERROR(N89/SUM(N89,N242),0)*'[1]Electricity and CHPs_IN'!J$40</f>
        <v>0</v>
      </c>
      <c r="O317" s="1">
        <f>IFERROR(O89/SUM(O89,O242),0)*'[1]Electricity and CHPs_IN'!K$40</f>
        <v>0</v>
      </c>
      <c r="P317" s="1">
        <f>IFERROR(P89/SUM(P89,P242),0)*'[1]Electricity and CHPs_IN'!L$40</f>
        <v>0</v>
      </c>
      <c r="Q317" s="1">
        <f>IFERROR(Q89/SUM(Q89,Q242),0)*'[1]Electricity and CHPs_IN'!M$40</f>
        <v>0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2.6612090890089493E-2</v>
      </c>
      <c r="G319" s="1">
        <f>G91/SUM(G91,G244)*'[1]Electricity and CHPs_IN'!C$48</f>
        <v>4.5529408896610758E-3</v>
      </c>
      <c r="H319" s="1">
        <f>H91/SUM(H91,H244)*'[1]Electricity and CHPs_IN'!D$48</f>
        <v>2.0379345227096876E-2</v>
      </c>
      <c r="I319" s="1">
        <f>IFERROR(I91/SUM(I91,I244)*'[1]Electricity and CHPs_IN'!E$48,0)</f>
        <v>1.6745327741763318E-2</v>
      </c>
      <c r="J319" s="1">
        <f>IFERROR(J91/SUM(J91,J244)*'[1]Electricity and CHPs_IN'!F$48,0)</f>
        <v>3.4099428006776129E-2</v>
      </c>
      <c r="K319" s="1">
        <f>IFERROR(K91/SUM(K91,K244)*'[1]Electricity and CHPs_IN'!G$48,0)</f>
        <v>3.6653843340250049E-2</v>
      </c>
      <c r="L319" s="1">
        <f>IFERROR(L91/SUM(L91,L244)*'[1]Electricity and CHPs_IN'!H$48,0)</f>
        <v>4.3037029047696483E-2</v>
      </c>
      <c r="M319" s="1">
        <f>IFERROR(M91/SUM(M91,M244)*'[1]Electricity and CHPs_IN'!I$48,0)</f>
        <v>5.7477699596435401E-2</v>
      </c>
      <c r="N319" s="1">
        <f>IFERROR(N91/SUM(N91,N244)*'[1]Electricity and CHPs_IN'!J$48,0)</f>
        <v>4.7030604419594474E-2</v>
      </c>
      <c r="O319" s="1">
        <f>IFERROR(O91/SUM(O91,O244)*'[1]Electricity and CHPs_IN'!K$48,0)</f>
        <v>4.7374263597444698E-2</v>
      </c>
      <c r="P319" s="1">
        <f>IFERROR(P91/SUM(P91,P244)*'[1]Electricity and CHPs_IN'!L$48,0)</f>
        <v>0.16687860155395867</v>
      </c>
      <c r="Q319" s="1">
        <f>IFERROR(Q91/SUM(Q91,Q244)*'[1]Electricity and CHPs_IN'!M$48,0)</f>
        <v>0.1757161680084347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1.373527091379583E-3</v>
      </c>
      <c r="J320" s="1">
        <f>IFERROR(J92/SUM(J92,J245),0)*'[1]Electricity and CHPs_IN'!F$49</f>
        <v>4.8190117382710422E-3</v>
      </c>
      <c r="K320" s="1">
        <f>IFERROR(K92/SUM(K92,K245),0)*'[1]Electricity and CHPs_IN'!G$49</f>
        <v>4.7950126357658926E-3</v>
      </c>
      <c r="L320" s="1">
        <f>IFERROR(L92/SUM(L92,L245),0)*'[1]Electricity and CHPs_IN'!H$49</f>
        <v>5.0329005867262386E-3</v>
      </c>
      <c r="M320" s="1">
        <f>IFERROR(M92/SUM(M92,M245),0)*'[1]Electricity and CHPs_IN'!I$49</f>
        <v>1.1839749124713557E-2</v>
      </c>
      <c r="N320" s="1">
        <f>IFERROR(N92/SUM(N92,N245),0)*'[1]Electricity and CHPs_IN'!J$49</f>
        <v>9.5851251825460788E-3</v>
      </c>
      <c r="O320" s="1">
        <f>IFERROR(O92/SUM(O92,O245),0)*'[1]Electricity and CHPs_IN'!K$49</f>
        <v>1.5098676361471854E-2</v>
      </c>
      <c r="P320" s="1">
        <f>IFERROR(P92/SUM(P92,P245),0)*'[1]Electricity and CHPs_IN'!L$49</f>
        <v>1.4485701024864598E-2</v>
      </c>
      <c r="Q320" s="1">
        <f>IFERROR(Q92/SUM(Q92,Q245),0)*'[1]Electricity and CHPs_IN'!M$49</f>
        <v>2.6856485413675697E-2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4.1018516230938475E-2</v>
      </c>
      <c r="G321" s="1">
        <f>IFERROR(G93/SUM(G93,G246),0)*'[1]Electricity and CHPs_IN'!C$51</f>
        <v>2.0927675227430408E-2</v>
      </c>
      <c r="H321" s="1">
        <f>IFERROR(H93/SUM(H93,H246),0)*'[1]Electricity and CHPs_IN'!D$51</f>
        <v>0.10908848386602775</v>
      </c>
      <c r="I321" s="1">
        <f>IFERROR(I93/SUM(I93,I246),0)*'[1]Electricity and CHPs_IN'!E$51</f>
        <v>0.68274011044088745</v>
      </c>
      <c r="J321" s="1">
        <f>IFERROR(J93/SUM(J93,J246),0)*'[1]Electricity and CHPs_IN'!F$51</f>
        <v>0.70381709217742106</v>
      </c>
      <c r="K321" s="1">
        <f>IFERROR(K93/SUM(K93,K246),0)*'[1]Electricity and CHPs_IN'!G$51</f>
        <v>0.81245993072099132</v>
      </c>
      <c r="L321" s="1">
        <f>IFERROR(L93/SUM(L93,L246),0)*'[1]Electricity and CHPs_IN'!H$51</f>
        <v>0.74501274838964726</v>
      </c>
      <c r="M321" s="1">
        <f>IFERROR(M93/SUM(M93,M246),0)*'[1]Electricity and CHPs_IN'!I$51</f>
        <v>0.77700244083486825</v>
      </c>
      <c r="N321" s="1">
        <f>IFERROR(N93/SUM(N93,N246),0)*'[1]Electricity and CHPs_IN'!J$51</f>
        <v>0.77179685835047851</v>
      </c>
      <c r="O321" s="1">
        <f>IFERROR(O93/SUM(O93,O246),0)*'[1]Electricity and CHPs_IN'!K$51</f>
        <v>0.73781204722321703</v>
      </c>
      <c r="P321" s="1">
        <f>IFERROR(P93/SUM(P93,P246),0)*'[1]Electricity and CHPs_IN'!L$51</f>
        <v>0.62050285755515422</v>
      </c>
      <c r="Q321" s="1">
        <f>IFERROR(Q93/SUM(Q93,Q246),0)*'[1]Electricity and CHPs_IN'!M$51</f>
        <v>0.51002183222514064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5.9682050943315745E-3</v>
      </c>
      <c r="J322" s="1">
        <f>IFERROR(J94/SUM(J94,J247),0)*'[1]Electricity and CHPs_IN'!F$52</f>
        <v>2.3247666777795651E-2</v>
      </c>
      <c r="K322" s="1">
        <f>IFERROR(K94/SUM(K94,K247),0)*'[1]Electricity and CHPs_IN'!G$52</f>
        <v>2.3279698125476245E-2</v>
      </c>
      <c r="L322" s="1">
        <f>IFERROR(L94/SUM(L94,L247),0)*'[1]Electricity and CHPs_IN'!H$52</f>
        <v>2.6378746557155025E-2</v>
      </c>
      <c r="M322" s="1">
        <f>IFERROR(M94/SUM(M94,M247),0)*'[1]Electricity and CHPs_IN'!I$52</f>
        <v>7.1058396486753189E-2</v>
      </c>
      <c r="N322" s="1">
        <f>IFERROR(N94/SUM(N94,N247),0)*'[1]Electricity and CHPs_IN'!J$52</f>
        <v>6.0902309213037548E-2</v>
      </c>
      <c r="O322" s="1">
        <f>IFERROR(O94/SUM(O94,O247),0)*'[1]Electricity and CHPs_IN'!K$52</f>
        <v>0.11027870585373253</v>
      </c>
      <c r="P322" s="1">
        <f>IFERROR(P94/SUM(P94,P247),0)*'[1]Electricity and CHPs_IN'!L$52</f>
        <v>0.10653626195625482</v>
      </c>
      <c r="Q322" s="1">
        <f>IFERROR(Q94/SUM(Q94,Q247),0)*'[1]Electricity and CHPs_IN'!M$52</f>
        <v>0.19422667050513176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1.0647082813106181</v>
      </c>
      <c r="G323" s="1">
        <f>IFERROR(G95/SUM(G95,G248),0)*'[1]Electricity and CHPs_IN'!C$54</f>
        <v>1.2552064964639513</v>
      </c>
      <c r="H323" s="1">
        <f>IFERROR(H95/SUM(H95,H248),0)*'[1]Electricity and CHPs_IN'!D$54</f>
        <v>1.3006523408406212</v>
      </c>
      <c r="I323" s="1">
        <f>IFERROR(I95/SUM(I95,I248),0)*'[1]Electricity and CHPs_IN'!E$54</f>
        <v>1.3815832696706811</v>
      </c>
      <c r="J323" s="1">
        <f>IFERROR(J95/SUM(J95,J248),0)*'[1]Electricity and CHPs_IN'!F$54</f>
        <v>1.4576724819100568</v>
      </c>
      <c r="K323" s="1">
        <f>IFERROR(K95/SUM(K95,K248),0)*'[1]Electricity and CHPs_IN'!G$54</f>
        <v>1.5471546988086211</v>
      </c>
      <c r="L323" s="1">
        <f>IFERROR(L95/SUM(L95,L248),0)*'[1]Electricity and CHPs_IN'!H$54</f>
        <v>1.5299527453339887</v>
      </c>
      <c r="M323" s="1">
        <f>IFERROR(M95/SUM(M95,M248),0)*'[1]Electricity and CHPs_IN'!I$54</f>
        <v>1.5087815240547537</v>
      </c>
      <c r="N323" s="1">
        <f>IFERROR(N95/SUM(N95,N248),0)*'[1]Electricity and CHPs_IN'!J$54</f>
        <v>1.5087153319333386</v>
      </c>
      <c r="O323" s="1">
        <f>IFERROR(O95/SUM(O95,O248),0)*'[1]Electricity and CHPs_IN'!K$54</f>
        <v>1.5108114178777667</v>
      </c>
      <c r="P323" s="1">
        <f>IFERROR(P95/SUM(P95,P248),0)*'[1]Electricity and CHPs_IN'!L$54</f>
        <v>1.5142490635622525</v>
      </c>
      <c r="Q323" s="1">
        <f>IFERROR(Q95/SUM(Q95,Q248),0)*'[1]Electricity and CHPs_IN'!M$54</f>
        <v>1.5274213804706118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0.77838758375487649</v>
      </c>
      <c r="G324" s="1">
        <f>IFERROR(G96/SUM(G96,G249),0)*'[1]Electricity and CHPs_IN'!C$55</f>
        <v>0.79079063338253897</v>
      </c>
      <c r="H324" s="1">
        <f>IFERROR(H96/SUM(H96,H249),0)*'[1]Electricity and CHPs_IN'!D$55</f>
        <v>0.65430726034193065</v>
      </c>
      <c r="I324" s="1">
        <f>IFERROR(I96/SUM(I96,I249),0)*'[1]Electricity and CHPs_IN'!E$55</f>
        <v>2.7013101952196656</v>
      </c>
      <c r="J324" s="1">
        <f>IFERROR(J96/SUM(J96,J249),0)*'[1]Electricity and CHPs_IN'!F$55</f>
        <v>4.6351047704312487</v>
      </c>
      <c r="K324" s="1">
        <f>IFERROR(K96/SUM(K96,K249),0)*'[1]Electricity and CHPs_IN'!G$55</f>
        <v>4.5558432095791046</v>
      </c>
      <c r="L324" s="1">
        <f>IFERROR(L96/SUM(L96,L249),0)*'[1]Electricity and CHPs_IN'!H$55</f>
        <v>4.4889221215304653</v>
      </c>
      <c r="M324" s="1">
        <f>IFERROR(M96/SUM(M96,M249),0)*'[1]Electricity and CHPs_IN'!I$55</f>
        <v>3.1997418586346988</v>
      </c>
      <c r="N324" s="1">
        <f>IFERROR(N96/SUM(N96,N249),0)*'[1]Electricity and CHPs_IN'!J$55</f>
        <v>2.8980804409647347</v>
      </c>
      <c r="O324" s="1">
        <f>IFERROR(O96/SUM(O96,O249),0)*'[1]Electricity and CHPs_IN'!K$55</f>
        <v>2.949521724730324</v>
      </c>
      <c r="P324" s="1">
        <f>IFERROR(P96/SUM(P96,P249),0)*'[1]Electricity and CHPs_IN'!L$55</f>
        <v>3.0437548018383005</v>
      </c>
      <c r="Q324" s="1">
        <f>IFERROR(Q96/SUM(Q96,Q249),0)*'[1]Electricity and CHPs_IN'!M$55</f>
        <v>3.0579561937054804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4.3319681093310532E-3</v>
      </c>
      <c r="J325" s="1">
        <f>IFERROR(J97/SUM(J97,J250),0)*'[1]Electricity and CHPs_IN'!F$58</f>
        <v>1.3187907060792649E-2</v>
      </c>
      <c r="K325" s="1">
        <f>IFERROR(K97/SUM(K97,K250),0)*'[1]Electricity and CHPs_IN'!G$58</f>
        <v>1.26294036086301E-2</v>
      </c>
      <c r="L325" s="1">
        <f>IFERROR(L97/SUM(L97,L250),0)*'[1]Electricity and CHPs_IN'!H$58</f>
        <v>9.5845198234329031E-3</v>
      </c>
      <c r="M325" s="1">
        <f>IFERROR(M97/SUM(M97,M250),0)*'[1]Electricity and CHPs_IN'!I$58</f>
        <v>2.1949176229288197E-2</v>
      </c>
      <c r="N325" s="1">
        <f>IFERROR(N97/SUM(N97,N250),0)*'[1]Electricity and CHPs_IN'!J$58</f>
        <v>2.1886170087059103E-2</v>
      </c>
      <c r="O325" s="1">
        <f>IFERROR(O97/SUM(O97,O250),0)*'[1]Electricity and CHPs_IN'!K$58</f>
        <v>3.8796213049579663E-2</v>
      </c>
      <c r="P325" s="1">
        <f>IFERROR(P97/SUM(P97,P250),0)*'[1]Electricity and CHPs_IN'!L$58</f>
        <v>3.0413499355761379E-2</v>
      </c>
      <c r="Q325" s="1">
        <f>IFERROR(Q97/SUM(Q97,Q250),0)*'[1]Electricity and CHPs_IN'!M$58</f>
        <v>7.000606980464999E-2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2.949558038254934</v>
      </c>
      <c r="G326" s="1">
        <f t="shared" ref="G326:K326" si="309">G310-G342</f>
        <v>0.89699968782917061</v>
      </c>
      <c r="H326" s="1">
        <f t="shared" si="309"/>
        <v>0.80513209500416139</v>
      </c>
      <c r="I326" s="1">
        <f t="shared" si="309"/>
        <v>5.0004022084122495</v>
      </c>
      <c r="J326" s="1">
        <f t="shared" si="309"/>
        <v>6.4771896053925708</v>
      </c>
      <c r="K326" s="1">
        <f t="shared" si="309"/>
        <v>7.471812579329197</v>
      </c>
      <c r="L326" s="1">
        <f t="shared" ref="L326:O326" si="310">L310-L342</f>
        <v>12.20661540574983</v>
      </c>
      <c r="M326" s="1">
        <f t="shared" si="310"/>
        <v>12.981846309407469</v>
      </c>
      <c r="N326" s="1">
        <f t="shared" si="310"/>
        <v>21.514273718486816</v>
      </c>
      <c r="O326" s="1">
        <f t="shared" si="310"/>
        <v>23.591220252161008</v>
      </c>
      <c r="P326" s="1">
        <f>P310-P342</f>
        <v>23.67046442512811</v>
      </c>
      <c r="Q326" s="1">
        <f>Q310-Q342</f>
        <v>22.406155696940907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9.532244645427973E-2</v>
      </c>
      <c r="L327" s="1">
        <f t="shared" ref="L327:O327" si="312">IFERROR(L99/L83,0)*L311</f>
        <v>3.0765893084167293</v>
      </c>
      <c r="M327" s="1">
        <f t="shared" si="312"/>
        <v>4.8471802825815651</v>
      </c>
      <c r="N327" s="1">
        <f t="shared" si="312"/>
        <v>15.679165879713098</v>
      </c>
      <c r="O327" s="1">
        <f t="shared" si="312"/>
        <v>18.554656274065493</v>
      </c>
      <c r="P327" s="1">
        <f t="shared" ref="P327:Q341" si="313">IFERROR(P99/P83,0)*P311</f>
        <v>19.360457892133891</v>
      </c>
      <c r="Q327" s="1">
        <f t="shared" si="313"/>
        <v>17.854935276607954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4.3129981285509759E-2</v>
      </c>
      <c r="K328" s="1">
        <f t="shared" si="314"/>
        <v>0.16349775762935903</v>
      </c>
      <c r="L328" s="1">
        <f t="shared" ref="L328:O328" si="315">IFERROR(L100/L84,0)*L312</f>
        <v>1.0605607964614736</v>
      </c>
      <c r="M328" s="1">
        <f t="shared" si="315"/>
        <v>0.80919182963612579</v>
      </c>
      <c r="N328" s="1">
        <f t="shared" si="315"/>
        <v>0.90077015129432547</v>
      </c>
      <c r="O328" s="1">
        <f t="shared" si="315"/>
        <v>0.20388310483840572</v>
      </c>
      <c r="P328" s="1">
        <f t="shared" si="313"/>
        <v>0.18209324837834787</v>
      </c>
      <c r="Q328" s="1">
        <f t="shared" si="313"/>
        <v>0.30426795042339944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0</v>
      </c>
      <c r="M329" s="1">
        <f t="shared" si="317"/>
        <v>0</v>
      </c>
      <c r="N329" s="1">
        <f t="shared" si="317"/>
        <v>0</v>
      </c>
      <c r="O329" s="1">
        <f t="shared" si="317"/>
        <v>0</v>
      </c>
      <c r="P329" s="1">
        <f t="shared" si="313"/>
        <v>0</v>
      </c>
      <c r="Q329" s="1">
        <f t="shared" si="313"/>
        <v>0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1.2563086416701923</v>
      </c>
      <c r="G330" s="1">
        <f t="shared" si="318"/>
        <v>5.3138973975277114E-4</v>
      </c>
      <c r="H330" s="1">
        <f t="shared" si="318"/>
        <v>2.4345702722292629E-2</v>
      </c>
      <c r="I330" s="1">
        <f t="shared" si="318"/>
        <v>0.65987868179248954</v>
      </c>
      <c r="J330" s="1">
        <f t="shared" si="318"/>
        <v>0.52705473937041103</v>
      </c>
      <c r="K330" s="1">
        <f t="shared" si="318"/>
        <v>1.17056430161585</v>
      </c>
      <c r="L330" s="1">
        <f t="shared" ref="L330:O330" si="319">IFERROR(L102/L86,0)*L314</f>
        <v>1.3703145491353403</v>
      </c>
      <c r="M330" s="1">
        <f t="shared" si="319"/>
        <v>1.8638007534266632</v>
      </c>
      <c r="N330" s="1">
        <f t="shared" si="319"/>
        <v>0.16078741620476666</v>
      </c>
      <c r="O330" s="1">
        <f t="shared" si="319"/>
        <v>4.1973273091587944E-2</v>
      </c>
      <c r="P330" s="1">
        <f t="shared" si="313"/>
        <v>1.6354851906552566E-2</v>
      </c>
      <c r="Q330" s="1">
        <f t="shared" si="313"/>
        <v>1.8694016760889533E-2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0.50080902861969834</v>
      </c>
      <c r="L331" s="1">
        <f t="shared" ref="L331:O331" si="321">IFERROR(L103/L87,0)*L315</f>
        <v>1.3058914898701008</v>
      </c>
      <c r="M331" s="1">
        <f t="shared" si="321"/>
        <v>1.2943670280117952</v>
      </c>
      <c r="N331" s="1">
        <f t="shared" si="321"/>
        <v>0.95873034763154741</v>
      </c>
      <c r="O331" s="1">
        <f t="shared" si="321"/>
        <v>0.8624132423607529</v>
      </c>
      <c r="P331" s="1">
        <f t="shared" si="313"/>
        <v>7.6436914734201472E-2</v>
      </c>
      <c r="Q331" s="1">
        <f t="shared" si="313"/>
        <v>4.8614898543303239E-2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0.86964186072575189</v>
      </c>
      <c r="G332" s="1">
        <f t="shared" si="322"/>
        <v>0.11584302485241695</v>
      </c>
      <c r="H332" s="1">
        <f t="shared" si="322"/>
        <v>6.997985939490782E-2</v>
      </c>
      <c r="I332" s="1">
        <f t="shared" si="322"/>
        <v>1.0856323637876746</v>
      </c>
      <c r="J332" s="1">
        <f t="shared" si="322"/>
        <v>0.67528871970052684</v>
      </c>
      <c r="K332" s="1">
        <f t="shared" si="322"/>
        <v>0.22476913231755585</v>
      </c>
      <c r="L332" s="1">
        <f t="shared" ref="L332:O332" si="323">IFERROR(L104/L88,0)*L316</f>
        <v>0.17675827948555492</v>
      </c>
      <c r="M332" s="1">
        <f t="shared" si="323"/>
        <v>0.10118501318481547</v>
      </c>
      <c r="N332" s="1">
        <f t="shared" si="323"/>
        <v>6.5988871718231687E-2</v>
      </c>
      <c r="O332" s="1">
        <f t="shared" si="323"/>
        <v>8.9733869382233891E-2</v>
      </c>
      <c r="P332" s="1">
        <f t="shared" si="313"/>
        <v>0.11758114943017593</v>
      </c>
      <c r="Q332" s="1">
        <f t="shared" si="313"/>
        <v>0.22237229590806049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0</v>
      </c>
      <c r="L333" s="1">
        <f t="shared" ref="L333:O333" si="325">IFERROR(L105/L89,0)*L317</f>
        <v>0</v>
      </c>
      <c r="M333" s="1">
        <f t="shared" si="325"/>
        <v>0</v>
      </c>
      <c r="N333" s="1">
        <f t="shared" si="325"/>
        <v>0</v>
      </c>
      <c r="O333" s="1">
        <f t="shared" si="325"/>
        <v>0</v>
      </c>
      <c r="P333" s="1">
        <f t="shared" si="313"/>
        <v>0</v>
      </c>
      <c r="Q333" s="1">
        <f t="shared" si="313"/>
        <v>0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2.5907148142228342E-2</v>
      </c>
      <c r="G335" s="1">
        <f t="shared" si="328"/>
        <v>4.3541172474251171E-3</v>
      </c>
      <c r="H335" s="1">
        <f t="shared" si="328"/>
        <v>1.8482051699066505E-2</v>
      </c>
      <c r="I335" s="1">
        <f t="shared" si="328"/>
        <v>1.5972075923782119E-2</v>
      </c>
      <c r="J335" s="1">
        <f t="shared" si="328"/>
        <v>3.2949656205364698E-2</v>
      </c>
      <c r="K335" s="1">
        <f t="shared" si="328"/>
        <v>3.5786836576124678E-2</v>
      </c>
      <c r="L335" s="1">
        <f t="shared" ref="L335:O335" si="329">IFERROR(L107/L91,0)*L319</f>
        <v>4.2215880487160358E-2</v>
      </c>
      <c r="M335" s="1">
        <f t="shared" si="329"/>
        <v>5.646469927885972E-2</v>
      </c>
      <c r="N335" s="1">
        <f t="shared" si="329"/>
        <v>4.6284263806345434E-2</v>
      </c>
      <c r="O335" s="1">
        <f t="shared" si="329"/>
        <v>4.6641317596301683E-2</v>
      </c>
      <c r="P335" s="1">
        <f t="shared" si="313"/>
        <v>0.1641536433384885</v>
      </c>
      <c r="Q335" s="1">
        <f t="shared" si="313"/>
        <v>0.17234048746199318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1.31010149966621E-3</v>
      </c>
      <c r="J336" s="1">
        <f t="shared" si="330"/>
        <v>4.6565232705397452E-3</v>
      </c>
      <c r="K336" s="1">
        <f t="shared" si="330"/>
        <v>4.6815918315494236E-3</v>
      </c>
      <c r="L336" s="1">
        <f t="shared" ref="L336:O336" si="331">IFERROR(L108/L92,0)*L320</f>
        <v>4.9368726042293178E-3</v>
      </c>
      <c r="M336" s="1">
        <f t="shared" si="331"/>
        <v>1.1631082638275137E-2</v>
      </c>
      <c r="N336" s="1">
        <f t="shared" si="331"/>
        <v>9.4330163951916526E-3</v>
      </c>
      <c r="O336" s="1">
        <f t="shared" si="331"/>
        <v>1.4865078757597116E-2</v>
      </c>
      <c r="P336" s="1">
        <f t="shared" si="313"/>
        <v>1.4249164227174652E-2</v>
      </c>
      <c r="Q336" s="1">
        <f t="shared" si="313"/>
        <v>2.6340545893799625E-2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3.9931953522865306E-2</v>
      </c>
      <c r="G337" s="1">
        <f t="shared" si="332"/>
        <v>2.001377875631705E-2</v>
      </c>
      <c r="H337" s="1">
        <f t="shared" si="332"/>
        <v>9.8932471878632605E-2</v>
      </c>
      <c r="I337" s="1">
        <f t="shared" si="332"/>
        <v>0.65121310543098065</v>
      </c>
      <c r="J337" s="1">
        <f t="shared" si="332"/>
        <v>0.68008563704051428</v>
      </c>
      <c r="K337" s="1">
        <f t="shared" si="332"/>
        <v>0.79324207547517023</v>
      </c>
      <c r="L337" s="1">
        <f t="shared" ref="L337:O337" si="333">IFERROR(L109/L93,0)*L321</f>
        <v>0.73079786972682836</v>
      </c>
      <c r="M337" s="1">
        <f t="shared" si="333"/>
        <v>0.76330836948460123</v>
      </c>
      <c r="N337" s="1">
        <f t="shared" si="333"/>
        <v>0.75954901787141826</v>
      </c>
      <c r="O337" s="1">
        <f t="shared" si="333"/>
        <v>0.72639706472971466</v>
      </c>
      <c r="P337" s="1">
        <f t="shared" si="313"/>
        <v>0.61037067557572333</v>
      </c>
      <c r="Q337" s="1">
        <f t="shared" si="313"/>
        <v>0.50022381080903389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5.6926102830238924E-3</v>
      </c>
      <c r="J338" s="1">
        <f t="shared" si="334"/>
        <v>2.2463796980788875E-2</v>
      </c>
      <c r="K338" s="1">
        <f t="shared" si="334"/>
        <v>2.272904220778096E-2</v>
      </c>
      <c r="L338" s="1">
        <f t="shared" ref="L338:O338" si="335">IFERROR(L110/L94,0)*L322</f>
        <v>2.5875438818599255E-2</v>
      </c>
      <c r="M338" s="1">
        <f t="shared" si="335"/>
        <v>6.9806046815264894E-2</v>
      </c>
      <c r="N338" s="1">
        <f t="shared" si="335"/>
        <v>5.993583499125605E-2</v>
      </c>
      <c r="O338" s="1">
        <f t="shared" si="335"/>
        <v>0.1085725403045739</v>
      </c>
      <c r="P338" s="1">
        <f t="shared" si="313"/>
        <v>0.10479663291118931</v>
      </c>
      <c r="Q338" s="1">
        <f t="shared" si="313"/>
        <v>0.19049538498567514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0.75776843419389595</v>
      </c>
      <c r="G340" s="1">
        <f t="shared" si="338"/>
        <v>0.75625737723325881</v>
      </c>
      <c r="H340" s="1">
        <f t="shared" si="338"/>
        <v>0.59339200930926184</v>
      </c>
      <c r="I340" s="1">
        <f t="shared" si="338"/>
        <v>2.5765713396059144</v>
      </c>
      <c r="J340" s="1">
        <f t="shared" si="338"/>
        <v>4.4788173171469756</v>
      </c>
      <c r="K340" s="1">
        <f t="shared" si="338"/>
        <v>4.4480796977876356</v>
      </c>
      <c r="L340" s="1">
        <f t="shared" ref="L340:O340" si="339">IFERROR(L112/L96,0)*L324</f>
        <v>4.4032732740143334</v>
      </c>
      <c r="M340" s="1">
        <f t="shared" si="339"/>
        <v>3.1433488654962232</v>
      </c>
      <c r="N340" s="1">
        <f t="shared" si="339"/>
        <v>2.8520900659685431</v>
      </c>
      <c r="O340" s="1">
        <f t="shared" si="339"/>
        <v>2.9038885055673744</v>
      </c>
      <c r="P340" s="1">
        <f t="shared" si="313"/>
        <v>2.9940533747175544</v>
      </c>
      <c r="Q340" s="1">
        <f t="shared" si="313"/>
        <v>2.9992098452507014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4.1319300887181411E-3</v>
      </c>
      <c r="J341" s="1">
        <f t="shared" si="340"/>
        <v>1.2743234391939643E-2</v>
      </c>
      <c r="K341" s="1">
        <f t="shared" si="340"/>
        <v>1.2330668814193754E-2</v>
      </c>
      <c r="L341" s="1">
        <f t="shared" ref="L341:O341" si="341">IFERROR(L113/L97,0)*L325</f>
        <v>9.4016467294811938E-3</v>
      </c>
      <c r="M341" s="1">
        <f t="shared" si="341"/>
        <v>2.1562338853281373E-2</v>
      </c>
      <c r="N341" s="1">
        <f t="shared" si="341"/>
        <v>2.1538852892095665E-2</v>
      </c>
      <c r="O341" s="1">
        <f t="shared" si="341"/>
        <v>3.8195981466967462E-2</v>
      </c>
      <c r="P341" s="1">
        <f t="shared" si="313"/>
        <v>2.9916877774810016E-2</v>
      </c>
      <c r="Q341" s="1">
        <f t="shared" si="313"/>
        <v>6.8661184296100547E-2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1.1449668083027955</v>
      </c>
      <c r="G342" s="1">
        <f t="shared" ref="G342:K342" si="342">SUM(G343:G357)</f>
        <v>1.2961665200196286</v>
      </c>
      <c r="H342" s="1">
        <f t="shared" si="342"/>
        <v>1.3833039824404594</v>
      </c>
      <c r="I342" s="1">
        <f t="shared" si="342"/>
        <v>1.6236663975460459</v>
      </c>
      <c r="J342" s="1">
        <f t="shared" si="342"/>
        <v>1.6836927448912251</v>
      </c>
      <c r="K342" s="1">
        <f t="shared" si="342"/>
        <v>1.7288991859334086</v>
      </c>
      <c r="L342" s="1">
        <f t="shared" ref="L342:O342" si="343">SUM(L343:L357)</f>
        <v>1.768322229942447</v>
      </c>
      <c r="M342" s="1">
        <f t="shared" si="343"/>
        <v>1.7438833144045323</v>
      </c>
      <c r="N342" s="1">
        <f t="shared" si="343"/>
        <v>1.8569217024514291</v>
      </c>
      <c r="O342" s="1">
        <f t="shared" si="343"/>
        <v>1.8838654739310929</v>
      </c>
      <c r="P342" s="1">
        <f>SUM(P343:P357)</f>
        <v>1.9089200185951913</v>
      </c>
      <c r="Q342" s="1">
        <f>SUM(Q343:Q357)</f>
        <v>1.9696165112096022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2.3093744447916925E-3</v>
      </c>
      <c r="L343" s="1">
        <f t="shared" ref="L343:O343" si="345">L311-L327</f>
        <v>5.9843282973467637E-2</v>
      </c>
      <c r="M343" s="1">
        <f t="shared" si="345"/>
        <v>8.6960441272376343E-2</v>
      </c>
      <c r="N343" s="1">
        <f t="shared" si="345"/>
        <v>0.25282887347760585</v>
      </c>
      <c r="O343" s="1">
        <f t="shared" si="345"/>
        <v>0.29157755011058484</v>
      </c>
      <c r="P343" s="1">
        <f t="shared" ref="P343:Q357" si="346">P311-P327</f>
        <v>0.32138451340766139</v>
      </c>
      <c r="Q343" s="1">
        <f t="shared" si="346"/>
        <v>0.34972952994872841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1.5050122516728423E-3</v>
      </c>
      <c r="K344" s="1">
        <f t="shared" si="347"/>
        <v>3.9610559453180372E-3</v>
      </c>
      <c r="L344" s="1">
        <f t="shared" ref="L344:O344" si="348">L312-L328</f>
        <v>2.0629155695100376E-2</v>
      </c>
      <c r="M344" s="1">
        <f t="shared" si="348"/>
        <v>1.4517239813016003E-2</v>
      </c>
      <c r="N344" s="1">
        <f t="shared" si="348"/>
        <v>1.452505218461031E-2</v>
      </c>
      <c r="O344" s="1">
        <f t="shared" si="348"/>
        <v>3.2039254912425708E-3</v>
      </c>
      <c r="P344" s="1">
        <f t="shared" si="346"/>
        <v>3.0227565045697069E-3</v>
      </c>
      <c r="Q344" s="1">
        <f t="shared" si="346"/>
        <v>5.9597800625718622E-3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7.2507701919279587E-4</v>
      </c>
      <c r="L345" s="1">
        <f t="shared" ref="L345:O345" si="350">L313-L329</f>
        <v>9.3644865654685648E-4</v>
      </c>
      <c r="M345" s="1">
        <f t="shared" si="350"/>
        <v>2.2020387863809845E-3</v>
      </c>
      <c r="N345" s="1">
        <f t="shared" si="350"/>
        <v>1.2855183717509393E-3</v>
      </c>
      <c r="O345" s="1">
        <f t="shared" si="350"/>
        <v>2.329311620367079E-3</v>
      </c>
      <c r="P345" s="1">
        <f t="shared" si="346"/>
        <v>1.7401300603542046E-3</v>
      </c>
      <c r="Q345" s="1">
        <f t="shared" si="346"/>
        <v>3.3195941742974939E-3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3.4184606547917662E-2</v>
      </c>
      <c r="G346" s="1">
        <f t="shared" si="351"/>
        <v>2.4265043291368414E-5</v>
      </c>
      <c r="H346" s="1">
        <f t="shared" si="351"/>
        <v>2.4992324966113012E-3</v>
      </c>
      <c r="I346" s="1">
        <f t="shared" si="351"/>
        <v>3.1946529228760068E-2</v>
      </c>
      <c r="J346" s="1">
        <f t="shared" si="351"/>
        <v>1.8391471927700631E-2</v>
      </c>
      <c r="K346" s="1">
        <f t="shared" si="351"/>
        <v>2.8359231059325252E-2</v>
      </c>
      <c r="L346" s="1">
        <f t="shared" ref="L346:O346" si="352">L314-L330</f>
        <v>2.6654230742538365E-2</v>
      </c>
      <c r="M346" s="1">
        <f t="shared" si="352"/>
        <v>3.3437364924138846E-2</v>
      </c>
      <c r="N346" s="1">
        <f t="shared" si="352"/>
        <v>2.5927209151491992E-3</v>
      </c>
      <c r="O346" s="1">
        <f t="shared" si="352"/>
        <v>6.5958991411087936E-4</v>
      </c>
      <c r="P346" s="1">
        <f t="shared" si="346"/>
        <v>2.7149131240213759E-4</v>
      </c>
      <c r="Q346" s="1">
        <f t="shared" si="346"/>
        <v>3.6616484984993911E-4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1.2133087383253471E-2</v>
      </c>
      <c r="L347" s="1">
        <f t="shared" ref="L347:O347" si="354">L315-L331</f>
        <v>2.5401126418513442E-2</v>
      </c>
      <c r="M347" s="1">
        <f t="shared" si="354"/>
        <v>2.3221485763341931E-2</v>
      </c>
      <c r="N347" s="1">
        <f t="shared" si="354"/>
        <v>1.545966894030415E-2</v>
      </c>
      <c r="O347" s="1">
        <f t="shared" si="354"/>
        <v>1.3552411679107923E-2</v>
      </c>
      <c r="P347" s="1">
        <f t="shared" si="346"/>
        <v>1.268856386822087E-3</v>
      </c>
      <c r="Q347" s="1">
        <f t="shared" si="346"/>
        <v>9.5223339388574024E-4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2.3663265427344982E-2</v>
      </c>
      <c r="G348" s="1">
        <f t="shared" si="355"/>
        <v>5.2897822497565555E-3</v>
      </c>
      <c r="H348" s="1">
        <f t="shared" si="355"/>
        <v>7.183852555132722E-3</v>
      </c>
      <c r="I348" s="1">
        <f t="shared" si="355"/>
        <v>5.2558427781331574E-2</v>
      </c>
      <c r="J348" s="1">
        <f t="shared" si="355"/>
        <v>2.3564067645612585E-2</v>
      </c>
      <c r="K348" s="1">
        <f t="shared" si="355"/>
        <v>5.4454759551427478E-3</v>
      </c>
      <c r="L348" s="1">
        <f t="shared" ref="L348:O348" si="356">L316-L332</f>
        <v>3.4381565678003601E-3</v>
      </c>
      <c r="M348" s="1">
        <f t="shared" si="356"/>
        <v>1.8153014502725329E-3</v>
      </c>
      <c r="N348" s="1">
        <f t="shared" si="356"/>
        <v>1.0640803360697643E-3</v>
      </c>
      <c r="O348" s="1">
        <f t="shared" si="356"/>
        <v>1.4101248446723308E-3</v>
      </c>
      <c r="P348" s="1">
        <f t="shared" si="346"/>
        <v>1.9518526217752324E-3</v>
      </c>
      <c r="Q348" s="1">
        <f t="shared" si="346"/>
        <v>4.3556673444475613E-3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0</v>
      </c>
      <c r="L349" s="1">
        <f t="shared" ref="L349:O349" si="358">L317-L333</f>
        <v>0</v>
      </c>
      <c r="M349" s="1">
        <f t="shared" si="358"/>
        <v>0</v>
      </c>
      <c r="N349" s="1">
        <f t="shared" si="358"/>
        <v>0</v>
      </c>
      <c r="O349" s="1">
        <f t="shared" si="358"/>
        <v>0</v>
      </c>
      <c r="P349" s="1">
        <f t="shared" si="346"/>
        <v>0</v>
      </c>
      <c r="Q349" s="1">
        <f t="shared" si="346"/>
        <v>0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7.0494274786115155E-4</v>
      </c>
      <c r="G351" s="1">
        <f t="shared" si="361"/>
        <v>1.9882364223595874E-4</v>
      </c>
      <c r="H351" s="1">
        <f t="shared" si="361"/>
        <v>1.8972935280303707E-3</v>
      </c>
      <c r="I351" s="1">
        <f t="shared" si="361"/>
        <v>7.7325181798119924E-4</v>
      </c>
      <c r="J351" s="1">
        <f t="shared" si="361"/>
        <v>1.1497718014114311E-3</v>
      </c>
      <c r="K351" s="1">
        <f t="shared" si="361"/>
        <v>8.6700676412537064E-4</v>
      </c>
      <c r="L351" s="1">
        <f t="shared" ref="L351:O351" si="362">L319-L335</f>
        <v>8.2114856053612517E-4</v>
      </c>
      <c r="M351" s="1">
        <f t="shared" si="362"/>
        <v>1.013000317575681E-3</v>
      </c>
      <c r="N351" s="1">
        <f t="shared" si="362"/>
        <v>7.4634061324903994E-4</v>
      </c>
      <c r="O351" s="1">
        <f t="shared" si="362"/>
        <v>7.3294600114301445E-4</v>
      </c>
      <c r="P351" s="1">
        <f t="shared" si="346"/>
        <v>2.724958215470169E-3</v>
      </c>
      <c r="Q351" s="1">
        <f t="shared" si="346"/>
        <v>3.3756805464415229E-3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6.3425591713372944E-5</v>
      </c>
      <c r="J352" s="1">
        <f t="shared" si="363"/>
        <v>1.6248846773129696E-4</v>
      </c>
      <c r="K352" s="1">
        <f t="shared" si="363"/>
        <v>1.1342080421646895E-4</v>
      </c>
      <c r="L352" s="1">
        <f t="shared" ref="L352:O352" si="364">L320-L336</f>
        <v>9.6027982496920891E-5</v>
      </c>
      <c r="M352" s="1">
        <f t="shared" si="364"/>
        <v>2.0866648643842051E-4</v>
      </c>
      <c r="N352" s="1">
        <f t="shared" si="364"/>
        <v>1.5210878735442621E-4</v>
      </c>
      <c r="O352" s="1">
        <f t="shared" si="364"/>
        <v>2.3359760387473873E-4</v>
      </c>
      <c r="P352" s="1">
        <f t="shared" si="346"/>
        <v>2.3653679768994608E-4</v>
      </c>
      <c r="Q352" s="1">
        <f t="shared" si="346"/>
        <v>5.1593951987607273E-4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1.0865627080731688E-3</v>
      </c>
      <c r="G353" s="1">
        <f t="shared" si="365"/>
        <v>9.1389647111335751E-4</v>
      </c>
      <c r="H353" s="1">
        <f t="shared" si="365"/>
        <v>1.0156011987395144E-2</v>
      </c>
      <c r="I353" s="1">
        <f t="shared" si="365"/>
        <v>3.1527005009906794E-2</v>
      </c>
      <c r="J353" s="1">
        <f t="shared" si="365"/>
        <v>2.3731455136906776E-2</v>
      </c>
      <c r="K353" s="1">
        <f t="shared" si="365"/>
        <v>1.9217855245821092E-2</v>
      </c>
      <c r="L353" s="1">
        <f t="shared" ref="L353:O353" si="366">L321-L337</f>
        <v>1.4214878662818897E-2</v>
      </c>
      <c r="M353" s="1">
        <f t="shared" si="366"/>
        <v>1.3694071350267012E-2</v>
      </c>
      <c r="N353" s="1">
        <f t="shared" si="366"/>
        <v>1.2247840479060246E-2</v>
      </c>
      <c r="O353" s="1">
        <f t="shared" si="366"/>
        <v>1.1414982493502368E-2</v>
      </c>
      <c r="P353" s="1">
        <f t="shared" si="346"/>
        <v>1.0132181979430888E-2</v>
      </c>
      <c r="Q353" s="1">
        <f t="shared" si="346"/>
        <v>9.7980214161067503E-3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2.7559481130768216E-4</v>
      </c>
      <c r="J354" s="1">
        <f t="shared" si="367"/>
        <v>7.8386979700677609E-4</v>
      </c>
      <c r="K354" s="1">
        <f t="shared" si="367"/>
        <v>5.5065591769528494E-4</v>
      </c>
      <c r="L354" s="1">
        <f t="shared" ref="L354:O354" si="368">L322-L338</f>
        <v>5.0330773855577007E-4</v>
      </c>
      <c r="M354" s="1">
        <f t="shared" si="368"/>
        <v>1.2523496714882953E-3</v>
      </c>
      <c r="N354" s="1">
        <f t="shared" si="368"/>
        <v>9.6647422178149783E-4</v>
      </c>
      <c r="O354" s="1">
        <f t="shared" si="368"/>
        <v>1.7061655491586308E-3</v>
      </c>
      <c r="P354" s="1">
        <f t="shared" si="346"/>
        <v>1.7396290450655133E-3</v>
      </c>
      <c r="Q354" s="1">
        <f t="shared" si="346"/>
        <v>3.7312855194566175E-3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1.0647082813106181</v>
      </c>
      <c r="G355" s="1">
        <f t="shared" si="369"/>
        <v>1.2552064964639513</v>
      </c>
      <c r="H355" s="1">
        <f t="shared" si="369"/>
        <v>1.3006523408406212</v>
      </c>
      <c r="I355" s="1">
        <f t="shared" si="369"/>
        <v>1.3815832696706811</v>
      </c>
      <c r="J355" s="1">
        <f t="shared" si="369"/>
        <v>1.4576724819100568</v>
      </c>
      <c r="K355" s="1">
        <f t="shared" si="369"/>
        <v>1.5471546988086211</v>
      </c>
      <c r="L355" s="1">
        <f t="shared" ref="L355:O355" si="370">L323-L339</f>
        <v>1.5299527453339887</v>
      </c>
      <c r="M355" s="1">
        <f t="shared" si="370"/>
        <v>1.5087815240547537</v>
      </c>
      <c r="N355" s="1">
        <f t="shared" si="370"/>
        <v>1.5087153319333386</v>
      </c>
      <c r="O355" s="1">
        <f t="shared" si="370"/>
        <v>1.5108114178777667</v>
      </c>
      <c r="P355" s="1">
        <f t="shared" si="346"/>
        <v>1.5142490635622525</v>
      </c>
      <c r="Q355" s="1">
        <f t="shared" si="346"/>
        <v>1.5274213804706118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2.0619149560980543E-2</v>
      </c>
      <c r="G356" s="1">
        <f t="shared" si="371"/>
        <v>3.4533256149280156E-2</v>
      </c>
      <c r="H356" s="1">
        <f t="shared" si="371"/>
        <v>6.0915251032668816E-2</v>
      </c>
      <c r="I356" s="1">
        <f t="shared" si="371"/>
        <v>0.1247388556137512</v>
      </c>
      <c r="J356" s="1">
        <f t="shared" si="371"/>
        <v>0.15628745328427307</v>
      </c>
      <c r="K356" s="1">
        <f t="shared" si="371"/>
        <v>0.10776351179146904</v>
      </c>
      <c r="L356" s="1">
        <f t="shared" ref="L356:O356" si="372">L324-L340</f>
        <v>8.5648847516131887E-2</v>
      </c>
      <c r="M356" s="1">
        <f t="shared" si="372"/>
        <v>5.6392993138475678E-2</v>
      </c>
      <c r="N356" s="1">
        <f t="shared" si="372"/>
        <v>4.599037499619163E-2</v>
      </c>
      <c r="O356" s="1">
        <f t="shared" si="372"/>
        <v>4.5633219162949601E-2</v>
      </c>
      <c r="P356" s="1">
        <f t="shared" si="346"/>
        <v>4.97014271207461E-2</v>
      </c>
      <c r="Q356" s="1">
        <f t="shared" si="346"/>
        <v>5.8746348454778996E-2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2.0003802061291202E-4</v>
      </c>
      <c r="J357" s="1">
        <f t="shared" si="373"/>
        <v>4.4467266885300609E-4</v>
      </c>
      <c r="K357" s="1">
        <f t="shared" si="373"/>
        <v>2.9873479443634672E-4</v>
      </c>
      <c r="L357" s="1">
        <f t="shared" ref="L357:O357" si="374">L325-L341</f>
        <v>1.8287309395170932E-4</v>
      </c>
      <c r="M357" s="1">
        <f t="shared" si="374"/>
        <v>3.8683737600682389E-4</v>
      </c>
      <c r="N357" s="1">
        <f t="shared" si="374"/>
        <v>3.4731719496343752E-4</v>
      </c>
      <c r="O357" s="1">
        <f t="shared" si="374"/>
        <v>6.0023158261220122E-4</v>
      </c>
      <c r="P357" s="1">
        <f t="shared" si="346"/>
        <v>4.9662158095136258E-4</v>
      </c>
      <c r="Q357" s="1">
        <f t="shared" si="346"/>
        <v>1.3448855085494427E-3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22.482337793205797</v>
      </c>
      <c r="G358" s="1">
        <f t="shared" ref="G358:K358" si="376">SUM(G359:G364)</f>
        <v>24.525235872701554</v>
      </c>
      <c r="H358" s="1">
        <f t="shared" si="376"/>
        <v>27.063491364483628</v>
      </c>
      <c r="I358" s="1">
        <f t="shared" si="376"/>
        <v>25.101381404739882</v>
      </c>
      <c r="J358" s="1">
        <f t="shared" si="376"/>
        <v>25.506437610504307</v>
      </c>
      <c r="K358" s="1">
        <f t="shared" si="376"/>
        <v>26.163933024607221</v>
      </c>
      <c r="L358" s="1">
        <f t="shared" ref="L358:O358" si="377">SUM(L359:L364)</f>
        <v>26.868353390442373</v>
      </c>
      <c r="M358" s="1">
        <f t="shared" si="377"/>
        <v>27.638741448136269</v>
      </c>
      <c r="N358" s="1">
        <f t="shared" si="377"/>
        <v>27.638700390228667</v>
      </c>
      <c r="O358" s="1">
        <f t="shared" si="377"/>
        <v>27.638677827438258</v>
      </c>
      <c r="P358" s="1">
        <f>SUM(P359:P364)</f>
        <v>27.638654028000428</v>
      </c>
      <c r="Q358" s="1">
        <f>SUM(Q359:Q364)</f>
        <v>27.638562120246423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18.203591472103458</v>
      </c>
      <c r="G359" s="1">
        <f>'[1]Electricity and CHPs_IN'!C$19</f>
        <v>20.429785105531451</v>
      </c>
      <c r="H359" s="1">
        <f>'[1]Electricity and CHPs_IN'!D$19</f>
        <v>22.928927776155795</v>
      </c>
      <c r="I359" s="1">
        <f>'[1]Electricity and CHPs_IN'!E$19</f>
        <v>20.696602450454069</v>
      </c>
      <c r="J359" s="1">
        <f>'[1]Electricity and CHPs_IN'!F$19</f>
        <v>20.958794123498887</v>
      </c>
      <c r="K359" s="1">
        <f>'[1]Electricity and CHPs_IN'!G$19</f>
        <v>21.451667630809162</v>
      </c>
      <c r="L359" s="1">
        <f>'[1]Electricity and CHPs_IN'!H$19</f>
        <v>21.956361194582133</v>
      </c>
      <c r="M359" s="1">
        <f>'[1]Electricity and CHPs_IN'!I$19</f>
        <v>22.473457084794511</v>
      </c>
      <c r="N359" s="1">
        <f>'[1]Electricity and CHPs_IN'!J$19</f>
        <v>22.473459221332337</v>
      </c>
      <c r="O359" s="1">
        <f>'[1]Electricity and CHPs_IN'!K$19</f>
        <v>22.473479730778291</v>
      </c>
      <c r="P359" s="1">
        <f>'[1]Electricity and CHPs_IN'!L$19</f>
        <v>22.473484662380567</v>
      </c>
      <c r="Q359" s="1">
        <f>'[1]Electricity and CHPs_IN'!M$19</f>
        <v>22.473701370947587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0</v>
      </c>
      <c r="M360" s="1">
        <f>'[1]Electricity and CHPs_IN'!I$20</f>
        <v>0</v>
      </c>
      <c r="N360" s="1">
        <f>'[1]Electricity and CHPs_IN'!J$20</f>
        <v>0</v>
      </c>
      <c r="O360" s="1">
        <f>'[1]Electricity and CHPs_IN'!K$20</f>
        <v>0</v>
      </c>
      <c r="P360" s="1">
        <f>'[1]Electricity and CHPs_IN'!L$20</f>
        <v>0</v>
      </c>
      <c r="Q360" s="1">
        <f>'[1]Electricity and CHPs_IN'!M$20</f>
        <v>0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3.8843021223791161</v>
      </c>
      <c r="G361" s="1">
        <f>IFERROR(G133/SUM(G133,G198),0)*'[1]Electricity and CHPs_IN'!C$26</f>
        <v>3.6862584419250957</v>
      </c>
      <c r="H361" s="1">
        <f>IFERROR(H133/SUM(H133,H198),0)*'[1]Electricity and CHPs_IN'!D$26</f>
        <v>3.5008972434488279</v>
      </c>
      <c r="I361" s="1">
        <f>IFERROR(I133/SUM(I133,I198),0)*'[1]Electricity and CHPs_IN'!E$26</f>
        <v>3.7104649335936029</v>
      </c>
      <c r="J361" s="1">
        <f>IFERROR(J133/SUM(J133,J198),0)*'[1]Electricity and CHPs_IN'!F$26</f>
        <v>3.7779734096733062</v>
      </c>
      <c r="K361" s="1">
        <f>IFERROR(K133/SUM(K133,K198),0)*'[1]Electricity and CHPs_IN'!G$26</f>
        <v>3.8408764114330762</v>
      </c>
      <c r="L361" s="1">
        <f>IFERROR(L133/SUM(L133,L198),0)*'[1]Electricity and CHPs_IN'!H$26</f>
        <v>3.9063395728237085</v>
      </c>
      <c r="M361" s="1">
        <f>IFERROR(M133/SUM(M133,M198),0)*'[1]Electricity and CHPs_IN'!I$26</f>
        <v>3.9742230642977168</v>
      </c>
      <c r="N361" s="1">
        <f>IFERROR(N133/SUM(N133,N198),0)*'[1]Electricity and CHPs_IN'!J$26</f>
        <v>3.9741904913752175</v>
      </c>
      <c r="O361" s="1">
        <f>IFERROR(O133/SUM(O133,O198),0)*'[1]Electricity and CHPs_IN'!K$26</f>
        <v>3.9741352392474685</v>
      </c>
      <c r="P361" s="1">
        <f>IFERROR(P133/SUM(P133,P198),0)*'[1]Electricity and CHPs_IN'!L$26</f>
        <v>3.9741136489410742</v>
      </c>
      <c r="Q361" s="1">
        <f>IFERROR(Q133/SUM(Q133,Q198),0)*'[1]Electricity and CHPs_IN'!M$26</f>
        <v>3.9737655937928964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0</v>
      </c>
      <c r="M362" s="1">
        <f>IFERROR(M134/SUM(M134,M199),0)*'[1]Electricity and CHPs_IN'!I$27</f>
        <v>0</v>
      </c>
      <c r="N362" s="1">
        <f>IFERROR(N134/SUM(N134,N199),0)*'[1]Electricity and CHPs_IN'!J$27</f>
        <v>0</v>
      </c>
      <c r="O362" s="1">
        <f>IFERROR(O134/SUM(O134,O199),0)*'[1]Electricity and CHPs_IN'!K$27</f>
        <v>0</v>
      </c>
      <c r="P362" s="1">
        <f>IFERROR(P134/SUM(P134,P199),0)*'[1]Electricity and CHPs_IN'!L$27</f>
        <v>0</v>
      </c>
      <c r="Q362" s="1">
        <f>IFERROR(Q134/SUM(Q134,Q199),0)*'[1]Electricity and CHPs_IN'!M$27</f>
        <v>0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0.39444419872322595</v>
      </c>
      <c r="G363" s="1">
        <f>IFERROR(G135/SUM(G135,G274),0)*'[1]Electricity and CHPs_IN'!C$44</f>
        <v>0.40919232524500931</v>
      </c>
      <c r="H363" s="1">
        <f>IFERROR(H135/SUM(H135,H274),0)*'[1]Electricity and CHPs_IN'!D$44</f>
        <v>0.63366634487900297</v>
      </c>
      <c r="I363" s="1">
        <f>IFERROR(I135/SUM(I135,I274),0)*'[1]Electricity and CHPs_IN'!E$44</f>
        <v>0.69431402069220971</v>
      </c>
      <c r="J363" s="1">
        <f>IFERROR(J135/SUM(J135,J274),0)*'[1]Electricity and CHPs_IN'!F$44</f>
        <v>0.76967007733211679</v>
      </c>
      <c r="K363" s="1">
        <f>IFERROR(K135/SUM(K135,K274),0)*'[1]Electricity and CHPs_IN'!G$44</f>
        <v>0.87138898236498463</v>
      </c>
      <c r="L363" s="1">
        <f>IFERROR(L135/SUM(L135,L274),0)*'[1]Electricity and CHPs_IN'!H$44</f>
        <v>1.005652623036531</v>
      </c>
      <c r="M363" s="1">
        <f>IFERROR(M135/SUM(M135,M274),0)*'[1]Electricity and CHPs_IN'!I$44</f>
        <v>1.1910612990440417</v>
      </c>
      <c r="N363" s="1">
        <f>IFERROR(N135/SUM(N135,N274),0)*'[1]Electricity and CHPs_IN'!J$44</f>
        <v>1.1910506775211105</v>
      </c>
      <c r="O363" s="1">
        <f>IFERROR(O135/SUM(O135,O274),0)*'[1]Electricity and CHPs_IN'!K$44</f>
        <v>1.1910628574124962</v>
      </c>
      <c r="P363" s="1">
        <f>IFERROR(P135/SUM(P135,P274),0)*'[1]Electricity and CHPs_IN'!L$44</f>
        <v>1.1910557166787872</v>
      </c>
      <c r="Q363" s="1">
        <f>IFERROR(Q135/SUM(Q135,Q274),0)*'[1]Electricity and CHPs_IN'!M$44</f>
        <v>1.1910951555059364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0</v>
      </c>
      <c r="M364" s="1">
        <f>IFERROR(M136/SUM(M136,M275),0)*'[1]Electricity and CHPs_IN'!I$45</f>
        <v>0</v>
      </c>
      <c r="N364" s="1">
        <f>IFERROR(N136/SUM(N136,N275),0)*'[1]Electricity and CHPs_IN'!J$45</f>
        <v>0</v>
      </c>
      <c r="O364" s="1">
        <f>IFERROR(O136/SUM(O136,O275),0)*'[1]Electricity and CHPs_IN'!K$45</f>
        <v>0</v>
      </c>
      <c r="P364" s="1">
        <f>IFERROR(P136/SUM(P136,P275),0)*'[1]Electricity and CHPs_IN'!L$45</f>
        <v>0</v>
      </c>
      <c r="Q364" s="1">
        <f>IFERROR(Q136/SUM(Q136,Q275),0)*'[1]Electricity and CHPs_IN'!M$45</f>
        <v>0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11.043946797241286</v>
      </c>
      <c r="G365" s="1">
        <f t="shared" ref="G365:K365" si="378">SUM(G366:G369)</f>
        <v>12.058021773728271</v>
      </c>
      <c r="H365" s="1">
        <f t="shared" si="378"/>
        <v>13.214912509802312</v>
      </c>
      <c r="I365" s="1">
        <f t="shared" si="378"/>
        <v>12.203533692023834</v>
      </c>
      <c r="J365" s="1">
        <f t="shared" si="378"/>
        <v>12.368383766586097</v>
      </c>
      <c r="K365" s="1">
        <f t="shared" si="378"/>
        <v>12.646272021121117</v>
      </c>
      <c r="L365" s="1">
        <f t="shared" ref="L365:O365" si="379">SUM(L366:L369)</f>
        <v>12.93135038370292</v>
      </c>
      <c r="M365" s="1">
        <f t="shared" si="379"/>
        <v>13.223840074546114</v>
      </c>
      <c r="N365" s="1">
        <f t="shared" si="379"/>
        <v>13.223824856353778</v>
      </c>
      <c r="O365" s="1">
        <f t="shared" si="379"/>
        <v>13.22380748501288</v>
      </c>
      <c r="P365" s="1">
        <f>SUM(P366:P369)</f>
        <v>13.223799155660821</v>
      </c>
      <c r="Q365" s="1">
        <f>SUM(Q366:Q369)</f>
        <v>13.223733482370243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9.101795736051729</v>
      </c>
      <c r="G366" s="1">
        <f t="shared" ref="G366:K366" si="380">G359*IFERROR(G138/G131,0)</f>
        <v>10.214892552765724</v>
      </c>
      <c r="H366" s="1">
        <f t="shared" si="380"/>
        <v>11.464463888077898</v>
      </c>
      <c r="I366" s="1">
        <f t="shared" si="380"/>
        <v>10.348301225227033</v>
      </c>
      <c r="J366" s="1">
        <f t="shared" si="380"/>
        <v>10.479397061749443</v>
      </c>
      <c r="K366" s="1">
        <f t="shared" si="380"/>
        <v>10.725833815404579</v>
      </c>
      <c r="L366" s="1">
        <f t="shared" ref="L366:O366" si="381">L359*IFERROR(L138/L131,0)</f>
        <v>10.978180597291066</v>
      </c>
      <c r="M366" s="1">
        <f t="shared" si="381"/>
        <v>11.236728542397255</v>
      </c>
      <c r="N366" s="1">
        <f t="shared" si="381"/>
        <v>11.236729610666169</v>
      </c>
      <c r="O366" s="1">
        <f t="shared" si="381"/>
        <v>11.236739865389145</v>
      </c>
      <c r="P366" s="1">
        <f t="shared" ref="P366:Q371" si="382">P359*IFERROR(P138/P131,0)</f>
        <v>11.236742331190284</v>
      </c>
      <c r="Q366" s="1">
        <f t="shared" si="382"/>
        <v>11.236850685473794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0</v>
      </c>
      <c r="L367" s="1">
        <f t="shared" ref="L367:O367" si="384">L360*IFERROR(L139/L132,0)</f>
        <v>0</v>
      </c>
      <c r="M367" s="1">
        <f t="shared" si="384"/>
        <v>0</v>
      </c>
      <c r="N367" s="1">
        <f t="shared" si="384"/>
        <v>0</v>
      </c>
      <c r="O367" s="1">
        <f t="shared" si="384"/>
        <v>0</v>
      </c>
      <c r="P367" s="1">
        <f t="shared" si="382"/>
        <v>0</v>
      </c>
      <c r="Q367" s="1">
        <f t="shared" si="382"/>
        <v>0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1.9421510611895578</v>
      </c>
      <c r="G368" s="1">
        <f t="shared" si="385"/>
        <v>1.8431292209625478</v>
      </c>
      <c r="H368" s="1">
        <f t="shared" si="385"/>
        <v>1.750448621724414</v>
      </c>
      <c r="I368" s="1">
        <f t="shared" si="385"/>
        <v>1.8552324667968014</v>
      </c>
      <c r="J368" s="1">
        <f t="shared" si="385"/>
        <v>1.8889867048366535</v>
      </c>
      <c r="K368" s="1">
        <f t="shared" si="385"/>
        <v>1.9204382057165381</v>
      </c>
      <c r="L368" s="1">
        <f t="shared" ref="L368:O368" si="386">L361*IFERROR(L140/L133,0)</f>
        <v>1.9531697864118547</v>
      </c>
      <c r="M368" s="1">
        <f t="shared" si="386"/>
        <v>1.9871115321488584</v>
      </c>
      <c r="N368" s="1">
        <f t="shared" si="386"/>
        <v>1.9870952456876088</v>
      </c>
      <c r="O368" s="1">
        <f t="shared" si="386"/>
        <v>1.9870676196237342</v>
      </c>
      <c r="P368" s="1">
        <f t="shared" si="382"/>
        <v>1.9870568244705371</v>
      </c>
      <c r="Q368" s="1">
        <f t="shared" si="382"/>
        <v>1.9868827968964482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</v>
      </c>
      <c r="L369" s="1">
        <f t="shared" ref="L369:O369" si="388">L362*IFERROR(L141/L134,0)</f>
        <v>0</v>
      </c>
      <c r="M369" s="1">
        <f t="shared" si="388"/>
        <v>0</v>
      </c>
      <c r="N369" s="1">
        <f t="shared" si="388"/>
        <v>0</v>
      </c>
      <c r="O369" s="1">
        <f t="shared" si="388"/>
        <v>0</v>
      </c>
      <c r="P369" s="1">
        <f t="shared" si="382"/>
        <v>0</v>
      </c>
      <c r="Q369" s="1">
        <f t="shared" si="382"/>
        <v>0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11.438390995964513</v>
      </c>
      <c r="G372" s="1">
        <f t="shared" ref="G372:K372" si="393">SUM(G373:G378)</f>
        <v>12.467214098973281</v>
      </c>
      <c r="H372" s="1">
        <f t="shared" si="393"/>
        <v>13.848578854681316</v>
      </c>
      <c r="I372" s="1">
        <f t="shared" si="393"/>
        <v>12.897847712716045</v>
      </c>
      <c r="J372" s="1">
        <f t="shared" si="393"/>
        <v>13.138053843918213</v>
      </c>
      <c r="K372" s="1">
        <f t="shared" si="393"/>
        <v>13.517661003486104</v>
      </c>
      <c r="L372" s="1">
        <f t="shared" ref="L372:O372" si="394">SUM(L373:L378)</f>
        <v>13.937003006739451</v>
      </c>
      <c r="M372" s="1">
        <f t="shared" si="394"/>
        <v>14.414901373590157</v>
      </c>
      <c r="N372" s="1">
        <f t="shared" si="394"/>
        <v>14.414875533874888</v>
      </c>
      <c r="O372" s="1">
        <f t="shared" si="394"/>
        <v>14.414870342425377</v>
      </c>
      <c r="P372" s="1">
        <f>SUM(P373:P378)</f>
        <v>14.414854872339609</v>
      </c>
      <c r="Q372" s="1">
        <f>SUM(Q373:Q378)</f>
        <v>14.414828637876179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9.101795736051729</v>
      </c>
      <c r="G373" s="1">
        <f t="shared" si="395"/>
        <v>10.214892552765725</v>
      </c>
      <c r="H373" s="1">
        <f t="shared" si="395"/>
        <v>11.464463888077898</v>
      </c>
      <c r="I373" s="1">
        <f t="shared" si="395"/>
        <v>10.348301225227035</v>
      </c>
      <c r="J373" s="1">
        <f t="shared" si="395"/>
        <v>10.479397061749443</v>
      </c>
      <c r="K373" s="1">
        <f t="shared" si="395"/>
        <v>10.725833815404581</v>
      </c>
      <c r="L373" s="1">
        <f t="shared" ref="L373:O373" si="396">L366*IFERROR(L145/L138,0)</f>
        <v>10.978180597291066</v>
      </c>
      <c r="M373" s="1">
        <f t="shared" si="396"/>
        <v>11.236728542397255</v>
      </c>
      <c r="N373" s="1">
        <f t="shared" si="396"/>
        <v>11.236729610666169</v>
      </c>
      <c r="O373" s="1">
        <f t="shared" si="396"/>
        <v>11.236739865389145</v>
      </c>
      <c r="P373" s="1">
        <f t="shared" ref="P373:Q376" si="397">P366*IFERROR(P145/P138,0)</f>
        <v>11.236742331190284</v>
      </c>
      <c r="Q373" s="1">
        <f t="shared" si="397"/>
        <v>11.236850685473794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0</v>
      </c>
      <c r="L374" s="1">
        <f t="shared" ref="L374:O374" si="399">L367*IFERROR(L146/L139,0)</f>
        <v>0</v>
      </c>
      <c r="M374" s="1">
        <f t="shared" si="399"/>
        <v>0</v>
      </c>
      <c r="N374" s="1">
        <f t="shared" si="399"/>
        <v>0</v>
      </c>
      <c r="O374" s="1">
        <f t="shared" si="399"/>
        <v>0</v>
      </c>
      <c r="P374" s="1">
        <f t="shared" si="397"/>
        <v>0</v>
      </c>
      <c r="Q374" s="1">
        <f t="shared" si="397"/>
        <v>0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1.9421510611895583</v>
      </c>
      <c r="G375" s="1">
        <f t="shared" si="400"/>
        <v>1.8431292209625478</v>
      </c>
      <c r="H375" s="1">
        <f t="shared" si="400"/>
        <v>1.750448621724414</v>
      </c>
      <c r="I375" s="1">
        <f t="shared" si="400"/>
        <v>1.8552324667968014</v>
      </c>
      <c r="J375" s="1">
        <f t="shared" si="400"/>
        <v>1.8889867048366529</v>
      </c>
      <c r="K375" s="1">
        <f t="shared" si="400"/>
        <v>1.9204382057165381</v>
      </c>
      <c r="L375" s="1">
        <f t="shared" ref="L375:O375" si="401">L368*IFERROR(L147/L140,0)</f>
        <v>1.953169786411854</v>
      </c>
      <c r="M375" s="1">
        <f t="shared" si="401"/>
        <v>1.9871115321488584</v>
      </c>
      <c r="N375" s="1">
        <f t="shared" si="401"/>
        <v>1.9870952456876088</v>
      </c>
      <c r="O375" s="1">
        <f t="shared" si="401"/>
        <v>1.9870676196237342</v>
      </c>
      <c r="P375" s="1">
        <f t="shared" si="397"/>
        <v>1.9870568244705371</v>
      </c>
      <c r="Q375" s="1">
        <f t="shared" si="397"/>
        <v>1.9868827968964482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</v>
      </c>
      <c r="L376" s="1">
        <f t="shared" ref="L376:O376" si="403">L369*IFERROR(L148/L141,0)</f>
        <v>0</v>
      </c>
      <c r="M376" s="1">
        <f t="shared" si="403"/>
        <v>0</v>
      </c>
      <c r="N376" s="1">
        <f t="shared" si="403"/>
        <v>0</v>
      </c>
      <c r="O376" s="1">
        <f t="shared" si="403"/>
        <v>0</v>
      </c>
      <c r="P376" s="1">
        <f t="shared" si="397"/>
        <v>0</v>
      </c>
      <c r="Q376" s="1">
        <f t="shared" si="397"/>
        <v>0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0.39444419872322595</v>
      </c>
      <c r="G377" s="1">
        <f t="shared" ref="G377:K377" si="404">G363</f>
        <v>0.40919232524500931</v>
      </c>
      <c r="H377" s="1">
        <f t="shared" si="404"/>
        <v>0.63366634487900297</v>
      </c>
      <c r="I377" s="1">
        <f t="shared" si="404"/>
        <v>0.69431402069220971</v>
      </c>
      <c r="J377" s="1">
        <f t="shared" si="404"/>
        <v>0.76967007733211679</v>
      </c>
      <c r="K377" s="1">
        <f t="shared" si="404"/>
        <v>0.87138898236498463</v>
      </c>
      <c r="L377" s="1">
        <f t="shared" ref="L377:O377" si="405">L363</f>
        <v>1.005652623036531</v>
      </c>
      <c r="M377" s="1">
        <f t="shared" si="405"/>
        <v>1.1910612990440417</v>
      </c>
      <c r="N377" s="1">
        <f t="shared" si="405"/>
        <v>1.1910506775211105</v>
      </c>
      <c r="O377" s="1">
        <f t="shared" si="405"/>
        <v>1.1910628574124962</v>
      </c>
      <c r="P377" s="1">
        <f>P363</f>
        <v>1.1910557166787872</v>
      </c>
      <c r="Q377" s="1">
        <f>Q363</f>
        <v>1.1910951555059364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</v>
      </c>
      <c r="L378" s="1">
        <f t="shared" ref="L378:O378" si="407">L364</f>
        <v>0</v>
      </c>
      <c r="M378" s="1">
        <f t="shared" si="407"/>
        <v>0</v>
      </c>
      <c r="N378" s="1">
        <f t="shared" si="407"/>
        <v>0</v>
      </c>
      <c r="O378" s="1">
        <f t="shared" si="407"/>
        <v>0</v>
      </c>
      <c r="P378" s="1">
        <f>P364</f>
        <v>0</v>
      </c>
      <c r="Q378" s="1">
        <f>Q364</f>
        <v>0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0.5813314314194411</v>
      </c>
      <c r="G379" s="1">
        <f t="shared" ref="G379:K379" si="408">SUM(G380:G386)</f>
        <v>0.54721167699291406</v>
      </c>
      <c r="H379" s="1">
        <f t="shared" si="408"/>
        <v>1.6561085916330542</v>
      </c>
      <c r="I379" s="1">
        <f t="shared" si="408"/>
        <v>2.8821141792505767</v>
      </c>
      <c r="J379" s="1">
        <f t="shared" si="408"/>
        <v>3.6307173320288033</v>
      </c>
      <c r="K379" s="1">
        <f t="shared" si="408"/>
        <v>4.1281877197927805</v>
      </c>
      <c r="L379" s="1">
        <f t="shared" ref="L379:O379" si="409">SUM(L380:L386)</f>
        <v>4.6727793554530868</v>
      </c>
      <c r="M379" s="1">
        <f t="shared" si="409"/>
        <v>5.1924809006215806</v>
      </c>
      <c r="N379" s="1">
        <f t="shared" si="409"/>
        <v>5.1410005257525313</v>
      </c>
      <c r="O379" s="1">
        <f t="shared" si="409"/>
        <v>5.1345314219168765</v>
      </c>
      <c r="P379" s="1">
        <f>SUM(P380:P386)</f>
        <v>5.0599324900035381</v>
      </c>
      <c r="Q379" s="1">
        <f>SUM(Q380:Q386)</f>
        <v>5.084602407364204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0.39986684931116845</v>
      </c>
      <c r="G380" s="1">
        <f>IFERROR(G152/SUM(G152,G207),0)*'[1]Electricity and CHPs_IN'!C$25</f>
        <v>3.2083241486357779E-2</v>
      </c>
      <c r="H380" s="1">
        <f>IFERROR(H152/SUM(H152,H207),0)*'[1]Electricity and CHPs_IN'!D$25</f>
        <v>0.51282310724592317</v>
      </c>
      <c r="I380" s="1">
        <f>IFERROR(I152/SUM(I152,I207),0)*'[1]Electricity and CHPs_IN'!E$25</f>
        <v>1.0954311277524853</v>
      </c>
      <c r="J380" s="1">
        <f>IFERROR(J152/SUM(J152,J207),0)*'[1]Electricity and CHPs_IN'!F$25</f>
        <v>1.2631001174641077</v>
      </c>
      <c r="K380" s="1">
        <f>IFERROR(K152/SUM(K152,K207),0)*'[1]Electricity and CHPs_IN'!G$25</f>
        <v>1.4000812500278634</v>
      </c>
      <c r="L380" s="1">
        <f>IFERROR(L152/SUM(L152,L207),0)*'[1]Electricity and CHPs_IN'!H$25</f>
        <v>1.4108275049743213</v>
      </c>
      <c r="M380" s="1">
        <f>IFERROR(M152/SUM(M152,M207),0)*'[1]Electricity and CHPs_IN'!I$25</f>
        <v>1.1094929817412706</v>
      </c>
      <c r="N380" s="1">
        <f>IFERROR(N152/SUM(N152,N207),0)*'[1]Electricity and CHPs_IN'!J$25</f>
        <v>0.34918567933090594</v>
      </c>
      <c r="O380" s="1">
        <f>IFERROR(O152/SUM(O152,O207),0)*'[1]Electricity and CHPs_IN'!K$25</f>
        <v>0.31895770545030844</v>
      </c>
      <c r="P380" s="1">
        <f>IFERROR(P152/SUM(P152,P207),0)*'[1]Electricity and CHPs_IN'!L$25</f>
        <v>0.21172640040772206</v>
      </c>
      <c r="Q380" s="1">
        <f>IFERROR(Q152/SUM(Q152,Q207),0)*'[1]Electricity and CHPs_IN'!M$25</f>
        <v>0.11681226948414841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9.8972722310981592E-4</v>
      </c>
      <c r="L381" s="1">
        <f>'[1]Electricity and CHPs_IN'!H$31</f>
        <v>1.052074819531317E-3</v>
      </c>
      <c r="M381" s="1">
        <f>'[1]Electricity and CHPs_IN'!I$31</f>
        <v>2.3159297224184259E-3</v>
      </c>
      <c r="N381" s="1">
        <f>'[1]Electricity and CHPs_IN'!J$31</f>
        <v>1.3650007287922112E-3</v>
      </c>
      <c r="O381" s="1">
        <f>'[1]Electricity and CHPs_IN'!K$31</f>
        <v>2.6123885314469678E-3</v>
      </c>
      <c r="P381" s="1">
        <f>'[1]Electricity and CHPs_IN'!L$31</f>
        <v>2.1999613747497675E-3</v>
      </c>
      <c r="Q381" s="1">
        <f>'[1]Electricity and CHPs_IN'!M$31</f>
        <v>5.2637633947376552E-3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0.1814645821082726</v>
      </c>
      <c r="G382" s="1">
        <f>IFERROR(G154/SUM(G154,G283),0)*'[1]Electricity and CHPs_IN'!C$42</f>
        <v>0.51512843550655629</v>
      </c>
      <c r="H382" s="1">
        <f>IFERROR(H154/SUM(H154,H283),0)*'[1]Electricity and CHPs_IN'!D$42</f>
        <v>1.143285484387131</v>
      </c>
      <c r="I382" s="1">
        <f>IFERROR(I154/SUM(I154,I283),0)*'[1]Electricity and CHPs_IN'!E$42</f>
        <v>1.7627611802481413</v>
      </c>
      <c r="J382" s="1">
        <f>IFERROR(J154/SUM(J154,J283),0)*'[1]Electricity and CHPs_IN'!F$42</f>
        <v>2.3396198973354316</v>
      </c>
      <c r="K382" s="1">
        <f>IFERROR(K154/SUM(K154,K283),0)*'[1]Electricity and CHPs_IN'!G$42</f>
        <v>2.7012044830902071</v>
      </c>
      <c r="L382" s="1">
        <f>IFERROR(L154/SUM(L154,L283),0)*'[1]Electricity and CHPs_IN'!H$42</f>
        <v>3.2341957491100257</v>
      </c>
      <c r="M382" s="1">
        <f>IFERROR(M154/SUM(M154,M283),0)*'[1]Electricity and CHPs_IN'!I$42</f>
        <v>4.0232453440177416</v>
      </c>
      <c r="N382" s="1">
        <f>IFERROR(N154/SUM(N154,N283),0)*'[1]Electricity and CHPs_IN'!J$42</f>
        <v>4.7384792947450611</v>
      </c>
      <c r="O382" s="1">
        <f>IFERROR(O154/SUM(O154,O283),0)*'[1]Electricity and CHPs_IN'!K$42</f>
        <v>4.7469437450303591</v>
      </c>
      <c r="P382" s="1">
        <f>IFERROR(P154/SUM(P154,P283),0)*'[1]Electricity and CHPs_IN'!L$42</f>
        <v>4.7880819850180663</v>
      </c>
      <c r="Q382" s="1">
        <f>IFERROR(Q154/SUM(Q154,Q283),0)*'[1]Electricity and CHPs_IN'!M$42</f>
        <v>4.8447743742136531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0</v>
      </c>
      <c r="M383" s="1">
        <f>IFERROR(M155/SUM(M155,M284),0)*'[1]Electricity and CHPs_IN'!I$43</f>
        <v>0</v>
      </c>
      <c r="N383" s="1">
        <f>IFERROR(N155/SUM(N155,N284),0)*'[1]Electricity and CHPs_IN'!J$43</f>
        <v>0</v>
      </c>
      <c r="O383" s="1">
        <f>IFERROR(O155/SUM(O155,O284),0)*'[1]Electricity and CHPs_IN'!K$43</f>
        <v>0</v>
      </c>
      <c r="P383" s="1">
        <f>IFERROR(P155/SUM(P155,P284),0)*'[1]Electricity and CHPs_IN'!L$43</f>
        <v>0</v>
      </c>
      <c r="Q383" s="1">
        <f>IFERROR(Q155/SUM(Q155,Q284),0)*'[1]Electricity and CHPs_IN'!M$43</f>
        <v>0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4.1591490598783315E-3</v>
      </c>
      <c r="J384" s="1">
        <f>IFERROR(J156/SUM(J285,J156),0)*'[1]Electricity and CHPs_IN'!F$50</f>
        <v>7.7131458741922588E-3</v>
      </c>
      <c r="K384" s="1">
        <f>IFERROR(K156/SUM(K285,K156),0)*'[1]Electricity and CHPs_IN'!G$50</f>
        <v>8.097523897699627E-3</v>
      </c>
      <c r="L384" s="1">
        <f>IFERROR(L156/SUM(L285,L156),0)*'[1]Electricity and CHPs_IN'!H$50</f>
        <v>7.4544194332275522E-3</v>
      </c>
      <c r="M384" s="1">
        <f>IFERROR(M156/SUM(M285,M156),0)*'[1]Electricity and CHPs_IN'!I$50</f>
        <v>1.718838475011783E-2</v>
      </c>
      <c r="N384" s="1">
        <f>IFERROR(N156/SUM(N285,N156),0)*'[1]Electricity and CHPs_IN'!J$50</f>
        <v>1.5045716994742154E-2</v>
      </c>
      <c r="O384" s="1">
        <f>IFERROR(O156/SUM(O285,O156),0)*'[1]Electricity and CHPs_IN'!K$50</f>
        <v>2.0579391121922998E-2</v>
      </c>
      <c r="P384" s="1">
        <f>IFERROR(P156/SUM(P285,P156),0)*'[1]Electricity and CHPs_IN'!L$50</f>
        <v>1.4415307296646057E-2</v>
      </c>
      <c r="Q384" s="1">
        <f>IFERROR(Q156/SUM(Q285,Q156),0)*'[1]Electricity and CHPs_IN'!M$50</f>
        <v>2.8460932839020004E-2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9.1864621041202656E-3</v>
      </c>
      <c r="J385" s="1">
        <f>IFERROR(J157/SUM(J286,J157),0)*'[1]Electricity and CHPs_IN'!F$53</f>
        <v>1.1786839928983595E-2</v>
      </c>
      <c r="K385" s="1">
        <f>IFERROR(K157/SUM(K286,K157),0)*'[1]Electricity and CHPs_IN'!G$53</f>
        <v>1.0758024723875319E-2</v>
      </c>
      <c r="L385" s="1">
        <f>IFERROR(L157/SUM(L286,L157),0)*'[1]Electricity and CHPs_IN'!H$53</f>
        <v>1.0238637002219554E-2</v>
      </c>
      <c r="M385" s="1">
        <f>IFERROR(M157/SUM(M286,M157),0)*'[1]Electricity and CHPs_IN'!I$53</f>
        <v>2.5439275410187805E-2</v>
      </c>
      <c r="N385" s="1">
        <f>IFERROR(N157/SUM(N286,N157),0)*'[1]Electricity and CHPs_IN'!J$53</f>
        <v>2.3433681230129118E-2</v>
      </c>
      <c r="O385" s="1">
        <f>IFERROR(O157/SUM(O286,O157),0)*'[1]Electricity and CHPs_IN'!K$53</f>
        <v>2.4877530870217698E-2</v>
      </c>
      <c r="P385" s="1">
        <f>IFERROR(P157/SUM(P286,P157),0)*'[1]Electricity and CHPs_IN'!L$53</f>
        <v>2.4301106304387074E-2</v>
      </c>
      <c r="Q385" s="1">
        <f>IFERROR(Q157/SUM(Q286,Q157),0)*'[1]Electricity and CHPs_IN'!M$53</f>
        <v>4.7103140744697521E-2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1.0576260085951569E-2</v>
      </c>
      <c r="J386" s="1">
        <f>IFERROR(J158/SUM(J287,J158),0)*'[1]Electricity and CHPs_IN'!F$56</f>
        <v>8.497331426088682E-3</v>
      </c>
      <c r="K386" s="1">
        <f>IFERROR(K158/SUM(K287,K158),0)*'[1]Electricity and CHPs_IN'!G$56</f>
        <v>7.0567108300246808E-3</v>
      </c>
      <c r="L386" s="1">
        <f>IFERROR(L158/SUM(L287,L158),0)*'[1]Electricity and CHPs_IN'!H$56</f>
        <v>9.0109701137614552E-3</v>
      </c>
      <c r="M386" s="1">
        <f>IFERROR(M158/SUM(M287,M158),0)*'[1]Electricity and CHPs_IN'!I$56</f>
        <v>1.47989849798442E-2</v>
      </c>
      <c r="N386" s="1">
        <f>IFERROR(N158/SUM(N287,N158),0)*'[1]Electricity and CHPs_IN'!J$56</f>
        <v>1.3491152722900194E-2</v>
      </c>
      <c r="O386" s="1">
        <f>IFERROR(O158/SUM(O287,O158),0)*'[1]Electricity and CHPs_IN'!K$56</f>
        <v>2.0560660912621452E-2</v>
      </c>
      <c r="P386" s="1">
        <f>IFERROR(P158/SUM(P287,P158),0)*'[1]Electricity and CHPs_IN'!L$56</f>
        <v>1.9207729601965907E-2</v>
      </c>
      <c r="Q386" s="1">
        <f>IFERROR(Q158/SUM(Q287,Q158),0)*'[1]Electricity and CHPs_IN'!M$56</f>
        <v>4.2187926687947269E-2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0.54529253951290813</v>
      </c>
      <c r="H387" s="1">
        <f t="shared" si="410"/>
        <v>0.50316513784645689</v>
      </c>
      <c r="I387" s="1">
        <f t="shared" si="410"/>
        <v>0.59978404924929174</v>
      </c>
      <c r="J387" s="1">
        <f t="shared" si="410"/>
        <v>0.60169161750659117</v>
      </c>
      <c r="K387" s="1">
        <f t="shared" si="410"/>
        <v>0.60205637991610161</v>
      </c>
      <c r="L387" s="1">
        <f t="shared" si="410"/>
        <v>0.6243168492745319</v>
      </c>
      <c r="M387" s="1">
        <f t="shared" si="410"/>
        <v>0.62436437825568736</v>
      </c>
      <c r="N387" s="1">
        <f t="shared" si="410"/>
        <v>0.62729170189907602</v>
      </c>
      <c r="O387" s="1">
        <f t="shared" si="410"/>
        <v>0.62881536948433847</v>
      </c>
      <c r="P387" s="1">
        <f>P388</f>
        <v>0.62893161462313996</v>
      </c>
      <c r="Q387" s="1">
        <f>Q388</f>
        <v>0.62947627192578748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0.54529253951290813</v>
      </c>
      <c r="H388" s="1">
        <f>'[1]Electricity and CHPs_IN'!D$33</f>
        <v>0.50316513784645689</v>
      </c>
      <c r="I388" s="1">
        <f>'[1]Electricity and CHPs_IN'!E$33</f>
        <v>0.59978404924929174</v>
      </c>
      <c r="J388" s="1">
        <f>'[1]Electricity and CHPs_IN'!F$33</f>
        <v>0.60169161750659117</v>
      </c>
      <c r="K388" s="1">
        <f>'[1]Electricity and CHPs_IN'!G$33</f>
        <v>0.60205637991610161</v>
      </c>
      <c r="L388" s="1">
        <f>'[1]Electricity and CHPs_IN'!H$33</f>
        <v>0.6243168492745319</v>
      </c>
      <c r="M388" s="1">
        <f>'[1]Electricity and CHPs_IN'!I$33</f>
        <v>0.62436437825568736</v>
      </c>
      <c r="N388" s="1">
        <f>'[1]Electricity and CHPs_IN'!J$33</f>
        <v>0.62729170189907602</v>
      </c>
      <c r="O388" s="1">
        <f>'[1]Electricity and CHPs_IN'!K$33</f>
        <v>0.62881536948433847</v>
      </c>
      <c r="P388" s="1">
        <f>'[1]Electricity and CHPs_IN'!L$33</f>
        <v>0.62893161462313996</v>
      </c>
      <c r="Q388" s="1">
        <f>'[1]Electricity and CHPs_IN'!M$33</f>
        <v>0.62947627192578748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12.821465572720838</v>
      </c>
      <c r="H389" s="1">
        <f t="shared" si="411"/>
        <v>28.800013061911837</v>
      </c>
      <c r="I389" s="1">
        <f t="shared" si="411"/>
        <v>50.517387001071256</v>
      </c>
      <c r="J389" s="1">
        <f t="shared" si="411"/>
        <v>53.830410500483346</v>
      </c>
      <c r="K389" s="1">
        <f t="shared" si="411"/>
        <v>56.527205557206599</v>
      </c>
      <c r="L389" s="1">
        <f t="shared" ref="L389:O389" si="412">SUM(L390:L394)</f>
        <v>59.284729872244085</v>
      </c>
      <c r="M389" s="1">
        <f t="shared" si="412"/>
        <v>62.153165683550526</v>
      </c>
      <c r="N389" s="1">
        <f t="shared" si="412"/>
        <v>64.758239047940847</v>
      </c>
      <c r="O389" s="1">
        <f t="shared" si="412"/>
        <v>67.815566179388853</v>
      </c>
      <c r="P389" s="1">
        <f>SUM(P390:P394)</f>
        <v>71.211324032710266</v>
      </c>
      <c r="Q389" s="1">
        <f>SUM(Q390:Q394)</f>
        <v>74.96544407054057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0.15619161658328937</v>
      </c>
      <c r="I390" s="1">
        <f>'[1]Electricity and CHPs_IN'!E34</f>
        <v>0.30184883890376757</v>
      </c>
      <c r="J390" s="1">
        <f>'[1]Electricity and CHPs_IN'!F34</f>
        <v>1.0529937932777687</v>
      </c>
      <c r="K390" s="1">
        <f>'[1]Electricity and CHPs_IN'!G34</f>
        <v>1.0576061035838582</v>
      </c>
      <c r="L390" s="1">
        <f>'[1]Electricity and CHPs_IN'!H34</f>
        <v>0.98561383258727675</v>
      </c>
      <c r="M390" s="1">
        <f>'[1]Electricity and CHPs_IN'!I34</f>
        <v>0.88019109886479519</v>
      </c>
      <c r="N390" s="1">
        <f>'[1]Electricity and CHPs_IN'!J34</f>
        <v>0.35971102491520274</v>
      </c>
      <c r="O390" s="1">
        <f>'[1]Electricity and CHPs_IN'!K34</f>
        <v>0.13203215293094414</v>
      </c>
      <c r="P390" s="1">
        <f>'[1]Electricity and CHPs_IN'!L34</f>
        <v>7.5202567650274416E-2</v>
      </c>
      <c r="Q390" s="1">
        <f>'[1]Electricity and CHPs_IN'!M34</f>
        <v>0.20025849382687486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4.8486225061026396</v>
      </c>
      <c r="H391" s="1">
        <f>'[1]Electricity and CHPs_IN'!D35</f>
        <v>11.927075485464066</v>
      </c>
      <c r="I391" s="1">
        <f>'[1]Electricity and CHPs_IN'!E35</f>
        <v>14.116606277644156</v>
      </c>
      <c r="J391" s="1">
        <f>'[1]Electricity and CHPs_IN'!F35</f>
        <v>14.836736838454067</v>
      </c>
      <c r="K391" s="1">
        <f>'[1]Electricity and CHPs_IN'!G35</f>
        <v>15.59356108093364</v>
      </c>
      <c r="L391" s="1">
        <f>'[1]Electricity and CHPs_IN'!H35</f>
        <v>16.388993816360781</v>
      </c>
      <c r="M391" s="1">
        <f>'[1]Electricity and CHPs_IN'!I35</f>
        <v>17.22500266805589</v>
      </c>
      <c r="N391" s="1">
        <f>'[1]Electricity and CHPs_IN'!J35</f>
        <v>18.103656429621466</v>
      </c>
      <c r="O391" s="1">
        <f>'[1]Electricity and CHPs_IN'!K35</f>
        <v>19.027133656205759</v>
      </c>
      <c r="P391" s="1">
        <f>'[1]Electricity and CHPs_IN'!L35</f>
        <v>19.997722870800946</v>
      </c>
      <c r="Q391" s="1">
        <f>'[1]Electricity and CHPs_IN'!M35</f>
        <v>21.017879011698167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3.390730503214467</v>
      </c>
      <c r="H392" s="1">
        <f>'[1]Electricity and CHPs_IN'!D36</f>
        <v>6.9698922770052896</v>
      </c>
      <c r="I392" s="1">
        <f>'[1]Electricity and CHPs_IN'!E36</f>
        <v>18.916699306663681</v>
      </c>
      <c r="J392" s="1">
        <f>'[1]Electricity and CHPs_IN'!F36</f>
        <v>19.881653354895924</v>
      </c>
      <c r="K392" s="1">
        <f>'[1]Electricity and CHPs_IN'!G36</f>
        <v>20.895818848165174</v>
      </c>
      <c r="L392" s="1">
        <f>'[1]Electricity and CHPs_IN'!H36</f>
        <v>21.961716973217506</v>
      </c>
      <c r="M392" s="1">
        <f>'[1]Electricity and CHPs_IN'!I36</f>
        <v>23.081989756286518</v>
      </c>
      <c r="N392" s="1">
        <f>'[1]Electricity and CHPs_IN'!J36</f>
        <v>24.259406879973831</v>
      </c>
      <c r="O392" s="1">
        <f>'[1]Electricity and CHPs_IN'!K36</f>
        <v>25.496890647555894</v>
      </c>
      <c r="P392" s="1">
        <f>'[1]Electricity and CHPs_IN'!L36</f>
        <v>26.797500285978586</v>
      </c>
      <c r="Q392" s="1">
        <f>'[1]Electricity and CHPs_IN'!M36</f>
        <v>28.164628509438955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1.2876573277411822</v>
      </c>
      <c r="H393" s="1">
        <f>'[1]Electricity and CHPs_IN'!D37</f>
        <v>5.8107705228016018</v>
      </c>
      <c r="I393" s="1">
        <f>'[1]Electricity and CHPs_IN'!E37</f>
        <v>12.773459780315793</v>
      </c>
      <c r="J393" s="1">
        <f>'[1]Electricity and CHPs_IN'!F37</f>
        <v>13.425054909355712</v>
      </c>
      <c r="K393" s="1">
        <f>'[1]Electricity and CHPs_IN'!G37</f>
        <v>14.109868999528031</v>
      </c>
      <c r="L393" s="1">
        <f>'[1]Electricity and CHPs_IN'!H37</f>
        <v>14.829615885455116</v>
      </c>
      <c r="M393" s="1">
        <f>'[1]Electricity and CHPs_IN'!I37</f>
        <v>15.586079826398059</v>
      </c>
      <c r="N393" s="1">
        <f>'[1]Electricity and CHPs_IN'!J37</f>
        <v>16.381130109019978</v>
      </c>
      <c r="O393" s="1">
        <f>'[1]Electricity and CHPs_IN'!K37</f>
        <v>17.216740655554645</v>
      </c>
      <c r="P393" s="1">
        <f>'[1]Electricity and CHPs_IN'!L37</f>
        <v>18.094977997105801</v>
      </c>
      <c r="Q393" s="1">
        <f>'[1]Electricity and CHPs_IN'!M37</f>
        <v>19.01807863772672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3.2944552356625487</v>
      </c>
      <c r="H394" s="1">
        <f>'[1]Electricity and CHPs_IN'!D38</f>
        <v>3.9360831600575916</v>
      </c>
      <c r="I394" s="1">
        <f>'[1]Electricity and CHPs_IN'!E38</f>
        <v>4.4087727975438593</v>
      </c>
      <c r="J394" s="1">
        <f>'[1]Electricity and CHPs_IN'!F38</f>
        <v>4.6339716044998669</v>
      </c>
      <c r="K394" s="1">
        <f>'[1]Electricity and CHPs_IN'!G38</f>
        <v>4.8703505249958958</v>
      </c>
      <c r="L394" s="1">
        <f>'[1]Electricity and CHPs_IN'!H38</f>
        <v>5.1187893646234119</v>
      </c>
      <c r="M394" s="1">
        <f>'[1]Electricity and CHPs_IN'!I38</f>
        <v>5.379902333945271</v>
      </c>
      <c r="N394" s="1">
        <f>'[1]Electricity and CHPs_IN'!J38</f>
        <v>5.6543346044103675</v>
      </c>
      <c r="O394" s="1">
        <f>'[1]Electricity and CHPs_IN'!K38</f>
        <v>5.9427690671416169</v>
      </c>
      <c r="P394" s="1">
        <f>'[1]Electricity and CHPs_IN'!L38</f>
        <v>6.2459203111746548</v>
      </c>
      <c r="Q394" s="1">
        <f>'[1]Electricity and CHPs_IN'!M38</f>
        <v>6.5645994178498466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8.2637778508682785E-2</v>
      </c>
      <c r="M396" s="1">
        <f>'[1]Electricity and CHPs_IN'!I$32</f>
        <v>0.13108464918005822</v>
      </c>
      <c r="N396" s="1">
        <f>'[1]Electricity and CHPs_IN'!J$32</f>
        <v>0.13503527547707769</v>
      </c>
      <c r="O396" s="1">
        <f>'[1]Electricity and CHPs_IN'!K$32</f>
        <v>0.14006265556144781</v>
      </c>
      <c r="P396" s="1">
        <f>'[1]Electricity and CHPs_IN'!L$32</f>
        <v>0.16116342646949727</v>
      </c>
      <c r="Q396" s="1">
        <f>'[1]Electricity and CHPs_IN'!M$32</f>
        <v>0.28539528673211306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7.4514184202917819E-3</v>
      </c>
      <c r="J397" s="1">
        <f t="shared" ref="J397" si="417">SUM(J398:J400)</f>
        <v>2.1118079846788398E-2</v>
      </c>
      <c r="K397" s="1">
        <f t="shared" ref="K397" si="418">SUM(K398:K400)</f>
        <v>3.42834994717333E-2</v>
      </c>
      <c r="L397" s="1">
        <f t="shared" ref="L397:O397" si="419">SUM(L398:L400)</f>
        <v>3.542032607113365E-2</v>
      </c>
      <c r="M397" s="1">
        <f t="shared" si="419"/>
        <v>9.3676835909980716E-2</v>
      </c>
      <c r="N397" s="1">
        <f t="shared" si="419"/>
        <v>8.4876220228619237E-2</v>
      </c>
      <c r="O397" s="1">
        <f t="shared" si="419"/>
        <v>0.24341214089848312</v>
      </c>
      <c r="P397" s="1">
        <f>SUM(P398:P400)</f>
        <v>0.31480854387086976</v>
      </c>
      <c r="Q397" s="1">
        <f>SUM(Q398:Q400)</f>
        <v>0.40053385058677982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3.9691954365406032E-3</v>
      </c>
      <c r="L398" s="1">
        <f>IFERROR(L170/SUM(L170,L209),0)*'[1]Electricity and CHPs_IN'!H$30</f>
        <v>4.0520669205195529E-3</v>
      </c>
      <c r="M398" s="1">
        <f>IFERROR(M170/SUM(M170,M209),0)*'[1]Electricity and CHPs_IN'!I$30</f>
        <v>8.6918416713613594E-3</v>
      </c>
      <c r="N398" s="1">
        <f>IFERROR(N170/SUM(N170,N209),0)*'[1]Electricity and CHPs_IN'!J$30</f>
        <v>8.703921205623754E-3</v>
      </c>
      <c r="O398" s="1">
        <f>IFERROR(O170/SUM(O170,O209),0)*'[1]Electricity and CHPs_IN'!K$30</f>
        <v>4.5462896251627624E-2</v>
      </c>
      <c r="P398" s="1">
        <f>IFERROR(P170/SUM(P170,P209),0)*'[1]Electricity and CHPs_IN'!L$30</f>
        <v>0.14619818255047226</v>
      </c>
      <c r="Q398" s="1">
        <f>IFERROR(Q170/SUM(Q170,Q209),0)*'[1]Electricity and CHPs_IN'!M$30</f>
        <v>0.1489365387008906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4.3343010617617585E-3</v>
      </c>
      <c r="J399" s="1">
        <f>IFERROR(J171/SUM(J171,J289),0)*'[1]Electricity and CHPs_IN'!F$46</f>
        <v>1.3706980273418313E-2</v>
      </c>
      <c r="K399" s="1">
        <f>IFERROR(K171/SUM(K171,K289),0)*'[1]Electricity and CHPs_IN'!G$46</f>
        <v>2.2123814161947433E-2</v>
      </c>
      <c r="L399" s="1">
        <f>IFERROR(L171/SUM(L171,L289),0)*'[1]Electricity and CHPs_IN'!H$46</f>
        <v>2.1968166594756231E-2</v>
      </c>
      <c r="M399" s="1">
        <f>IFERROR(M171/SUM(M171,M289),0)*'[1]Electricity and CHPs_IN'!I$46</f>
        <v>6.1681227117594398E-2</v>
      </c>
      <c r="N399" s="1">
        <f>IFERROR(N171/SUM(N171,N289),0)*'[1]Electricity and CHPs_IN'!J$46</f>
        <v>5.4309858821739318E-2</v>
      </c>
      <c r="O399" s="1">
        <f>IFERROR(O171/SUM(O171,O289),0)*'[1]Electricity and CHPs_IN'!K$46</f>
        <v>0.14558623441060084</v>
      </c>
      <c r="P399" s="1">
        <f>IFERROR(P171/SUM(P171,P289),0)*'[1]Electricity and CHPs_IN'!L$46</f>
        <v>0.12988410709941151</v>
      </c>
      <c r="Q399" s="1">
        <f>IFERROR(Q171/SUM(Q171,Q289),0)*'[1]Electricity and CHPs_IN'!M$46</f>
        <v>0.17767669375784562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3.1171173585300234E-3</v>
      </c>
      <c r="J400" s="1">
        <f>IFERROR(J172/SUM(J172,J290),0)*'[1]Electricity and CHPs_IN'!F$57</f>
        <v>7.411099573370084E-3</v>
      </c>
      <c r="K400" s="1">
        <f>IFERROR(K172/SUM(K172,K290),0)*'[1]Electricity and CHPs_IN'!G$57</f>
        <v>8.190489873245263E-3</v>
      </c>
      <c r="L400" s="1">
        <f>IFERROR(L172/SUM(L172,L290),0)*'[1]Electricity and CHPs_IN'!H$57</f>
        <v>9.4000925558578637E-3</v>
      </c>
      <c r="M400" s="1">
        <f>IFERROR(M172/SUM(M172,M290),0)*'[1]Electricity and CHPs_IN'!I$57</f>
        <v>2.330376712102496E-2</v>
      </c>
      <c r="N400" s="1">
        <f>IFERROR(N172/SUM(N172,N290),0)*'[1]Electricity and CHPs_IN'!J$57</f>
        <v>2.1862440201256165E-2</v>
      </c>
      <c r="O400" s="1">
        <f>IFERROR(O172/SUM(O172,O290),0)*'[1]Electricity and CHPs_IN'!K$57</f>
        <v>5.236301023625467E-2</v>
      </c>
      <c r="P400" s="1">
        <f>IFERROR(P172/SUM(P172,P290),0)*'[1]Electricity and CHPs_IN'!L$57</f>
        <v>3.8726254220985946E-2</v>
      </c>
      <c r="Q400" s="1">
        <f>IFERROR(Q172/SUM(Q172,Q290),0)*'[1]Electricity and CHPs_IN'!M$57</f>
        <v>7.3920618128043625E-2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0.16619961614506287</v>
      </c>
      <c r="G401" s="1">
        <f t="shared" ref="G401:K401" si="420">SUM(G402:G408)</f>
        <v>4.4134351206882916E-2</v>
      </c>
      <c r="H401" s="1">
        <f t="shared" si="420"/>
        <v>0.16486886474288137</v>
      </c>
      <c r="I401" s="1">
        <f t="shared" si="420"/>
        <v>0.37855859643378109</v>
      </c>
      <c r="J401" s="1">
        <f t="shared" si="420"/>
        <v>0.48548712168492908</v>
      </c>
      <c r="K401" s="1">
        <f t="shared" si="420"/>
        <v>0.7461410378589669</v>
      </c>
      <c r="L401" s="1">
        <f t="shared" ref="L401:O401" si="421">SUM(L402:L408)</f>
        <v>1.0986095027856677</v>
      </c>
      <c r="M401" s="1">
        <f t="shared" si="421"/>
        <v>1.8692437647040572</v>
      </c>
      <c r="N401" s="1">
        <f t="shared" si="421"/>
        <v>2.3088043162235485</v>
      </c>
      <c r="O401" s="1">
        <f t="shared" si="421"/>
        <v>3.1155130520874339</v>
      </c>
      <c r="P401" s="1">
        <f>SUM(P402:P408)</f>
        <v>3.3550471568416804</v>
      </c>
      <c r="Q401" s="1">
        <f>SUM(Q402:Q408)</f>
        <v>3.9198052801549954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0.1352212127710076</v>
      </c>
      <c r="G402" s="1">
        <f>'[1]Electricity and CHPs_IN'!C63</f>
        <v>1.638284423368706E-2</v>
      </c>
      <c r="H402" s="1">
        <f>'[1]Electricity and CHPs_IN'!D63</f>
        <v>0.13459192550452947</v>
      </c>
      <c r="I402" s="1">
        <f>'[1]Electricity and CHPs_IN'!E63</f>
        <v>6.5433092874419424E-2</v>
      </c>
      <c r="J402" s="1">
        <f>'[1]Electricity and CHPs_IN'!F63</f>
        <v>5.8192401965305014E-2</v>
      </c>
      <c r="K402" s="1">
        <f>'[1]Electricity and CHPs_IN'!G63</f>
        <v>4.7922750237680826E-2</v>
      </c>
      <c r="L402" s="1">
        <f>'[1]Electricity and CHPs_IN'!H63</f>
        <v>8.4584135275465287E-3</v>
      </c>
      <c r="M402" s="1">
        <f>'[1]Electricity and CHPs_IN'!I63</f>
        <v>3.3494827660565198E-2</v>
      </c>
      <c r="N402" s="1">
        <f>'[1]Electricity and CHPs_IN'!J63</f>
        <v>0.12057268722395122</v>
      </c>
      <c r="O402" s="1">
        <f>'[1]Electricity and CHPs_IN'!K63</f>
        <v>0.134709672770434</v>
      </c>
      <c r="P402" s="1">
        <f>'[1]Electricity and CHPs_IN'!L63</f>
        <v>0.1346927829953222</v>
      </c>
      <c r="Q402" s="1">
        <f>'[1]Electricity and CHPs_IN'!M63</f>
        <v>0.13471260573979232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8.6311228830966372E-3</v>
      </c>
      <c r="G403" s="1">
        <f>'[1]Electricity and CHPs_IN'!C64</f>
        <v>6.9532828327767988E-3</v>
      </c>
      <c r="H403" s="1">
        <f>'[1]Electricity and CHPs_IN'!D64</f>
        <v>8.3701621367588026E-3</v>
      </c>
      <c r="I403" s="1">
        <f>'[1]Electricity and CHPs_IN'!E64</f>
        <v>7.9205559148468625E-3</v>
      </c>
      <c r="J403" s="1">
        <f>'[1]Electricity and CHPs_IN'!F64</f>
        <v>1.9527447299108054E-2</v>
      </c>
      <c r="K403" s="1">
        <f>'[1]Electricity and CHPs_IN'!G64</f>
        <v>0.18979873673349706</v>
      </c>
      <c r="L403" s="1">
        <f>'[1]Electricity and CHPs_IN'!H64</f>
        <v>0.1976809496052653</v>
      </c>
      <c r="M403" s="1">
        <f>'[1]Electricity and CHPs_IN'!I64</f>
        <v>0.34151826637032312</v>
      </c>
      <c r="N403" s="1">
        <f>'[1]Electricity and CHPs_IN'!J64</f>
        <v>0.37313504232583283</v>
      </c>
      <c r="O403" s="1">
        <f>'[1]Electricity and CHPs_IN'!K64</f>
        <v>0.50751249145513966</v>
      </c>
      <c r="P403" s="1">
        <f>'[1]Electricity and CHPs_IN'!L64</f>
        <v>0.51116352022586209</v>
      </c>
      <c r="Q403" s="1">
        <f>'[1]Electricity and CHPs_IN'!M64</f>
        <v>0.53666702283147194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7.6651649530513144E-3</v>
      </c>
      <c r="G404" s="1">
        <f>'[1]Electricity and CHPs_IN'!C65</f>
        <v>6.1700073047824154E-3</v>
      </c>
      <c r="H404" s="1">
        <f>'[1]Electricity and CHPs_IN'!D65</f>
        <v>7.2765782286988226E-3</v>
      </c>
      <c r="I404" s="1">
        <f>'[1]Electricity and CHPs_IN'!E65</f>
        <v>7.3425449482376632E-3</v>
      </c>
      <c r="J404" s="1">
        <f>'[1]Electricity and CHPs_IN'!F65</f>
        <v>1.861324918648008E-2</v>
      </c>
      <c r="K404" s="1">
        <f>'[1]Electricity and CHPs_IN'!G65</f>
        <v>8.8914724316415103E-2</v>
      </c>
      <c r="L404" s="1">
        <f>'[1]Electricity and CHPs_IN'!H65</f>
        <v>0.44283648287009697</v>
      </c>
      <c r="M404" s="1">
        <f>'[1]Electricity and CHPs_IN'!I65</f>
        <v>1.0044954703593516</v>
      </c>
      <c r="N404" s="1">
        <f>'[1]Electricity and CHPs_IN'!J65</f>
        <v>1.3041774182448027</v>
      </c>
      <c r="O404" s="1">
        <f>'[1]Electricity and CHPs_IN'!K65</f>
        <v>1.930565804719951</v>
      </c>
      <c r="P404" s="1">
        <f>'[1]Electricity and CHPs_IN'!L65</f>
        <v>2.1427602701826638</v>
      </c>
      <c r="Q404" s="1">
        <f>'[1]Electricity and CHPs_IN'!M65</f>
        <v>2.6451362793898539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2.4425676514299288E-3</v>
      </c>
      <c r="G405" s="1">
        <f>'[1]Electricity and CHPs_IN'!C66</f>
        <v>2.4339694086603744E-3</v>
      </c>
      <c r="H405" s="1">
        <f>'[1]Electricity and CHPs_IN'!D66</f>
        <v>2.4320720062481422E-3</v>
      </c>
      <c r="I405" s="1">
        <f>'[1]Electricity and CHPs_IN'!E66</f>
        <v>5.4787412232968152E-2</v>
      </c>
      <c r="J405" s="1">
        <f>'[1]Electricity and CHPs_IN'!F66</f>
        <v>7.2200427865530464E-2</v>
      </c>
      <c r="K405" s="1">
        <f>'[1]Electricity and CHPs_IN'!G66</f>
        <v>7.6462854019877832E-2</v>
      </c>
      <c r="L405" s="1">
        <f>'[1]Electricity and CHPs_IN'!H66</f>
        <v>8.2633086469205835E-2</v>
      </c>
      <c r="M405" s="1">
        <f>'[1]Electricity and CHPs_IN'!I66</f>
        <v>9.4666890286322469E-2</v>
      </c>
      <c r="N405" s="1">
        <f>'[1]Electricity and CHPs_IN'!J66</f>
        <v>9.4347365249964232E-2</v>
      </c>
      <c r="O405" s="1">
        <f>'[1]Electricity and CHPs_IN'!K66</f>
        <v>0.10672641085180887</v>
      </c>
      <c r="P405" s="1">
        <f>'[1]Electricity and CHPs_IN'!L66</f>
        <v>0.11584772347134475</v>
      </c>
      <c r="Q405" s="1">
        <f>'[1]Electricity and CHPs_IN'!M66</f>
        <v>0.13434948789646212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4.8946902647659185E-3</v>
      </c>
      <c r="G406" s="1">
        <f>'[1]Electricity and CHPs_IN'!C67</f>
        <v>4.8765322435549343E-3</v>
      </c>
      <c r="H406" s="1">
        <f>'[1]Electricity and CHPs_IN'!D67</f>
        <v>4.8800974156474617E-3</v>
      </c>
      <c r="I406" s="1">
        <f>'[1]Electricity and CHPs_IN'!E67</f>
        <v>8.9666793553369872E-2</v>
      </c>
      <c r="J406" s="1">
        <f>'[1]Electricity and CHPs_IN'!F67</f>
        <v>0.11849676320400476</v>
      </c>
      <c r="K406" s="1">
        <f>'[1]Electricity and CHPs_IN'!G67</f>
        <v>0.12434858025592799</v>
      </c>
      <c r="L406" s="1">
        <f>'[1]Electricity and CHPs_IN'!H67</f>
        <v>0.13549378251402822</v>
      </c>
      <c r="M406" s="1">
        <f>'[1]Electricity and CHPs_IN'!I67</f>
        <v>0.14832715624674095</v>
      </c>
      <c r="N406" s="1">
        <f>'[1]Electricity and CHPs_IN'!J67</f>
        <v>0.15683166840994572</v>
      </c>
      <c r="O406" s="1">
        <f>'[1]Electricity and CHPs_IN'!K67</f>
        <v>0.16378982731616376</v>
      </c>
      <c r="P406" s="1">
        <f>'[1]Electricity and CHPs_IN'!L67</f>
        <v>0.1695685032800609</v>
      </c>
      <c r="Q406" s="1">
        <f>'[1]Electricity and CHPs_IN'!M67</f>
        <v>0.17590461527542983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4.8947910500836767E-3</v>
      </c>
      <c r="G407" s="1">
        <f>'[1]Electricity and CHPs_IN'!C68</f>
        <v>4.8765682382761449E-3</v>
      </c>
      <c r="H407" s="1">
        <f>'[1]Electricity and CHPs_IN'!D68</f>
        <v>4.8788841571940182E-3</v>
      </c>
      <c r="I407" s="1">
        <f>'[1]Electricity and CHPs_IN'!E68</f>
        <v>8.9390087056376216E-2</v>
      </c>
      <c r="J407" s="1">
        <f>'[1]Electricity and CHPs_IN'!F68</f>
        <v>0.11919409867348729</v>
      </c>
      <c r="K407" s="1">
        <f>'[1]Electricity and CHPs_IN'!G68</f>
        <v>0.13161978945459751</v>
      </c>
      <c r="L407" s="1">
        <f>'[1]Electricity and CHPs_IN'!H68</f>
        <v>0.13879580179047313</v>
      </c>
      <c r="M407" s="1">
        <f>'[1]Electricity and CHPs_IN'!I68</f>
        <v>0.14865951431729002</v>
      </c>
      <c r="N407" s="1">
        <f>'[1]Electricity and CHPs_IN'!J68</f>
        <v>0.15674563249740414</v>
      </c>
      <c r="O407" s="1">
        <f>'[1]Electricity and CHPs_IN'!K68</f>
        <v>0.16370438507960314</v>
      </c>
      <c r="P407" s="1">
        <f>'[1]Electricity and CHPs_IN'!L68</f>
        <v>0.16946932216142191</v>
      </c>
      <c r="Q407" s="1">
        <f>'[1]Electricity and CHPs_IN'!M68</f>
        <v>0.17585387191999119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2.4500665716278174E-3</v>
      </c>
      <c r="G408" s="1">
        <f>'[1]Electricity and CHPs_IN'!C69</f>
        <v>2.4411469451451851E-3</v>
      </c>
      <c r="H408" s="1">
        <f>'[1]Electricity and CHPs_IN'!D69</f>
        <v>2.4391452938046514E-3</v>
      </c>
      <c r="I408" s="1">
        <f>'[1]Electricity and CHPs_IN'!E69</f>
        <v>6.4018109853562905E-2</v>
      </c>
      <c r="J408" s="1">
        <f>'[1]Electricity and CHPs_IN'!F69</f>
        <v>7.926273349101344E-2</v>
      </c>
      <c r="K408" s="1">
        <f>'[1]Electricity and CHPs_IN'!G69</f>
        <v>8.7073602840970515E-2</v>
      </c>
      <c r="L408" s="1">
        <f>'[1]Electricity and CHPs_IN'!H69</f>
        <v>9.2710986009051727E-2</v>
      </c>
      <c r="M408" s="1">
        <f>'[1]Electricity and CHPs_IN'!I69</f>
        <v>9.8081639463463724E-2</v>
      </c>
      <c r="N408" s="1">
        <f>'[1]Electricity and CHPs_IN'!J69</f>
        <v>0.1029945022716478</v>
      </c>
      <c r="O408" s="1">
        <f>'[1]Electricity and CHPs_IN'!K69</f>
        <v>0.10850445989433417</v>
      </c>
      <c r="P408" s="1">
        <f>'[1]Electricity and CHPs_IN'!L69</f>
        <v>0.11154503452500478</v>
      </c>
      <c r="Q408" s="1">
        <f>'[1]Electricity and CHPs_IN'!M69</f>
        <v>0.11718139710199384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55.84821536797871</v>
      </c>
      <c r="G409" s="3">
        <f t="shared" ref="G409:K409" si="423">G410+G463</f>
        <v>55.972839329682571</v>
      </c>
      <c r="H409" s="3">
        <f t="shared" si="423"/>
        <v>57.496645497044341</v>
      </c>
      <c r="I409" s="3">
        <f t="shared" si="423"/>
        <v>63.494936014835162</v>
      </c>
      <c r="J409" s="3">
        <f t="shared" si="423"/>
        <v>66.96080600655236</v>
      </c>
      <c r="K409" s="3">
        <f t="shared" si="423"/>
        <v>67.876540935400584</v>
      </c>
      <c r="L409" s="3">
        <f t="shared" ref="L409:O409" si="424">L410+L463</f>
        <v>68.339757606798074</v>
      </c>
      <c r="M409" s="3">
        <f t="shared" si="424"/>
        <v>69.259832833537629</v>
      </c>
      <c r="N409" s="3">
        <f t="shared" si="424"/>
        <v>62.793354911095157</v>
      </c>
      <c r="O409" s="3">
        <f t="shared" si="424"/>
        <v>62.658429704569265</v>
      </c>
      <c r="P409" s="3">
        <f>P410+P463</f>
        <v>61.914461005667363</v>
      </c>
      <c r="Q409" s="3">
        <f>Q410+Q463</f>
        <v>62.028617814934478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47.875188705058299</v>
      </c>
      <c r="G410" s="1">
        <f t="shared" si="425"/>
        <v>47.300195936324045</v>
      </c>
      <c r="H410" s="1">
        <f t="shared" si="425"/>
        <v>46.35775063961789</v>
      </c>
      <c r="I410" s="1">
        <f t="shared" si="425"/>
        <v>46.523839250604624</v>
      </c>
      <c r="J410" s="1">
        <f t="shared" si="425"/>
        <v>46.084390245907166</v>
      </c>
      <c r="K410" s="1">
        <f t="shared" si="425"/>
        <v>47.364714676897499</v>
      </c>
      <c r="L410" s="1">
        <f t="shared" ref="L410:O410" si="426">L411+L440</f>
        <v>47.17150295930567</v>
      </c>
      <c r="M410" s="1">
        <f t="shared" si="426"/>
        <v>48.435504191954436</v>
      </c>
      <c r="N410" s="1">
        <f t="shared" si="426"/>
        <v>41.003453383623075</v>
      </c>
      <c r="O410" s="1">
        <f t="shared" si="426"/>
        <v>40.66176709863003</v>
      </c>
      <c r="P410" s="1">
        <f>P411+P440</f>
        <v>39.66864932405111</v>
      </c>
      <c r="Q410" s="1">
        <f>Q411+Q440</f>
        <v>39.42822821313942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40.001274294844549</v>
      </c>
      <c r="G411" s="1">
        <f t="shared" ref="G411:K411" si="427">SUM(G412,G418,G427,G436,G438)</f>
        <v>34.213656513792152</v>
      </c>
      <c r="H411" s="1">
        <f t="shared" si="427"/>
        <v>33.692140275325499</v>
      </c>
      <c r="I411" s="1">
        <f t="shared" si="427"/>
        <v>38.098296878930107</v>
      </c>
      <c r="J411" s="1">
        <f t="shared" si="427"/>
        <v>37.913609271105088</v>
      </c>
      <c r="K411" s="1">
        <f t="shared" si="427"/>
        <v>40.026022031230973</v>
      </c>
      <c r="L411" s="1">
        <f t="shared" ref="L411:O411" si="428">SUM(L412,L418,L427,L436,L438)</f>
        <v>41.242049505859072</v>
      </c>
      <c r="M411" s="1">
        <f t="shared" si="428"/>
        <v>41.219935547996847</v>
      </c>
      <c r="N411" s="1">
        <f t="shared" si="428"/>
        <v>35.217875460849434</v>
      </c>
      <c r="O411" s="1">
        <f t="shared" si="428"/>
        <v>34.862570424201159</v>
      </c>
      <c r="P411" s="1">
        <f>SUM(P412,P418,P427,P436,P438)</f>
        <v>33.841558754242065</v>
      </c>
      <c r="Q411" s="1">
        <f>SUM(Q412,Q418,Q427,Q436,Q438)</f>
        <v>33.553338078786581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2.3274626386766188E-2</v>
      </c>
      <c r="G412" s="1">
        <f t="shared" ref="G412:O412" si="429">G413</f>
        <v>6.954761619302511E-4</v>
      </c>
      <c r="H412" s="1">
        <f t="shared" si="429"/>
        <v>2.020972935893485E-2</v>
      </c>
      <c r="I412" s="1">
        <f t="shared" si="429"/>
        <v>1.28879568457237E-2</v>
      </c>
      <c r="J412" s="1">
        <f t="shared" si="429"/>
        <v>1.789539718139983E-2</v>
      </c>
      <c r="K412" s="1">
        <f t="shared" si="429"/>
        <v>1.8184651968479647E-2</v>
      </c>
      <c r="L412" s="1">
        <f t="shared" si="429"/>
        <v>1.9584456969000529E-2</v>
      </c>
      <c r="M412" s="1">
        <f t="shared" si="429"/>
        <v>3.2741100397839305E-2</v>
      </c>
      <c r="N412" s="1">
        <f t="shared" si="429"/>
        <v>2.1865548855515553E-2</v>
      </c>
      <c r="O412" s="1">
        <f t="shared" si="429"/>
        <v>3.2129841267071281E-2</v>
      </c>
      <c r="P412" s="1">
        <f>P413</f>
        <v>2.5130508590204818E-2</v>
      </c>
      <c r="Q412" s="1">
        <f>Q413</f>
        <v>3.3593017333510916E-2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2.3274626386766188E-2</v>
      </c>
      <c r="G413" s="1">
        <f>'[1]Electricity and CHPs_IN'!C$28-G300</f>
        <v>6.954761619302511E-4</v>
      </c>
      <c r="H413" s="1">
        <f>'[1]Electricity and CHPs_IN'!D$28-H300</f>
        <v>2.020972935893485E-2</v>
      </c>
      <c r="I413" s="1">
        <f>'[1]Electricity and CHPs_IN'!E$28-I300</f>
        <v>1.28879568457237E-2</v>
      </c>
      <c r="J413" s="1">
        <f>'[1]Electricity and CHPs_IN'!F$28-J300</f>
        <v>1.789539718139983E-2</v>
      </c>
      <c r="K413" s="1">
        <f>'[1]Electricity and CHPs_IN'!G$28-K300</f>
        <v>1.8184651968479647E-2</v>
      </c>
      <c r="L413" s="1">
        <f>'[1]Electricity and CHPs_IN'!H$28-L300</f>
        <v>1.9584456969000529E-2</v>
      </c>
      <c r="M413" s="1">
        <f>'[1]Electricity and CHPs_IN'!I$28-M300</f>
        <v>3.2741100397839305E-2</v>
      </c>
      <c r="N413" s="1">
        <f>'[1]Electricity and CHPs_IN'!J$28-N300</f>
        <v>2.1865548855515553E-2</v>
      </c>
      <c r="O413" s="1">
        <f>'[1]Electricity and CHPs_IN'!K$28-O300</f>
        <v>3.2129841267071281E-2</v>
      </c>
      <c r="P413" s="1">
        <f>'[1]Electricity and CHPs_IN'!L$28-P300</f>
        <v>2.5130508590204818E-2</v>
      </c>
      <c r="Q413" s="1">
        <f>'[1]Electricity and CHPs_IN'!M$28-Q300</f>
        <v>3.3593017333510916E-2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2.3274626386766188E-2</v>
      </c>
      <c r="G414" s="1">
        <f t="shared" ref="G414:O414" si="430">G415</f>
        <v>6.954761619302511E-4</v>
      </c>
      <c r="H414" s="1">
        <f t="shared" si="430"/>
        <v>2.020972935893485E-2</v>
      </c>
      <c r="I414" s="1">
        <f t="shared" si="430"/>
        <v>1.28879568457237E-2</v>
      </c>
      <c r="J414" s="1">
        <f t="shared" si="430"/>
        <v>1.789539718139983E-2</v>
      </c>
      <c r="K414" s="1">
        <f t="shared" si="430"/>
        <v>1.8184651968479647E-2</v>
      </c>
      <c r="L414" s="1">
        <f t="shared" si="430"/>
        <v>1.9584456969000529E-2</v>
      </c>
      <c r="M414" s="1">
        <f t="shared" si="430"/>
        <v>3.2741100397839305E-2</v>
      </c>
      <c r="N414" s="1">
        <f t="shared" si="430"/>
        <v>2.1865548855515553E-2</v>
      </c>
      <c r="O414" s="1">
        <f t="shared" si="430"/>
        <v>3.2129841267071281E-2</v>
      </c>
      <c r="P414" s="1">
        <f>P415</f>
        <v>2.5130508590204818E-2</v>
      </c>
      <c r="Q414" s="1">
        <f>Q415</f>
        <v>3.3593017333510916E-2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2.3274626386766188E-2</v>
      </c>
      <c r="G415" s="1">
        <f t="shared" ref="G415:K415" si="431">G413-G417</f>
        <v>6.954761619302511E-4</v>
      </c>
      <c r="H415" s="1">
        <f t="shared" si="431"/>
        <v>2.020972935893485E-2</v>
      </c>
      <c r="I415" s="1">
        <f t="shared" si="431"/>
        <v>1.28879568457237E-2</v>
      </c>
      <c r="J415" s="1">
        <f t="shared" si="431"/>
        <v>1.789539718139983E-2</v>
      </c>
      <c r="K415" s="1">
        <f t="shared" si="431"/>
        <v>1.8184651968479647E-2</v>
      </c>
      <c r="L415" s="1">
        <f t="shared" ref="L415:O415" si="432">L413-L417</f>
        <v>1.9584456969000529E-2</v>
      </c>
      <c r="M415" s="1">
        <f t="shared" si="432"/>
        <v>3.2741100397839305E-2</v>
      </c>
      <c r="N415" s="1">
        <f t="shared" si="432"/>
        <v>2.1865548855515553E-2</v>
      </c>
      <c r="O415" s="1">
        <f t="shared" si="432"/>
        <v>3.2129841267071281E-2</v>
      </c>
      <c r="P415" s="1">
        <f>P413-P417</f>
        <v>2.5130508590204818E-2</v>
      </c>
      <c r="Q415" s="1">
        <f>Q413-Q417</f>
        <v>3.3593017333510916E-2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2.4096873999264634</v>
      </c>
      <c r="G418" s="1">
        <f t="shared" ref="G418:K418" si="436">SUM(G419:G420)</f>
        <v>1.0677212073590986E-3</v>
      </c>
      <c r="H418" s="1">
        <f t="shared" si="436"/>
        <v>5.3770305309775966E-2</v>
      </c>
      <c r="I418" s="1">
        <f t="shared" si="436"/>
        <v>1.4796285771025883</v>
      </c>
      <c r="J418" s="1">
        <f t="shared" si="436"/>
        <v>1.1602913109885864</v>
      </c>
      <c r="K418" s="1">
        <f t="shared" si="436"/>
        <v>3.190605296293159</v>
      </c>
      <c r="L418" s="1">
        <f t="shared" ref="L418:O418" si="437">SUM(L419:L420)</f>
        <v>4.6705743395920578</v>
      </c>
      <c r="M418" s="1">
        <f t="shared" si="437"/>
        <v>5.717154580541445</v>
      </c>
      <c r="N418" s="1">
        <f t="shared" si="437"/>
        <v>1.632793464283997</v>
      </c>
      <c r="O418" s="1">
        <f t="shared" si="437"/>
        <v>1.2498947458041727</v>
      </c>
      <c r="P418" s="1">
        <f>SUM(P419:P420)</f>
        <v>0.13776285503810839</v>
      </c>
      <c r="Q418" s="1">
        <f>SUM(Q419:Q420)</f>
        <v>0.10557373402776213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2.4096873999264634</v>
      </c>
      <c r="G419" s="1">
        <f>'[1]Electricity and CHPs_IN'!C$24-G314</f>
        <v>1.0677212073590986E-3</v>
      </c>
      <c r="H419" s="1">
        <f>'[1]Electricity and CHPs_IN'!D$24-H314</f>
        <v>5.3770305309775966E-2</v>
      </c>
      <c r="I419" s="1">
        <f>'[1]Electricity and CHPs_IN'!E$24-I314</f>
        <v>1.4796285771025883</v>
      </c>
      <c r="J419" s="1">
        <f>'[1]Electricity and CHPs_IN'!F$24-J314</f>
        <v>1.1602913109885864</v>
      </c>
      <c r="K419" s="1">
        <f>'[1]Electricity and CHPs_IN'!G$24-K314</f>
        <v>2.5366040983893967</v>
      </c>
      <c r="L419" s="1">
        <f>'[1]Electricity and CHPs_IN'!H$24-L314</f>
        <v>2.9398939384168612</v>
      </c>
      <c r="M419" s="1">
        <f>'[1]Electricity and CHPs_IN'!I$24-M314</f>
        <v>3.9713497997893876</v>
      </c>
      <c r="N419" s="1">
        <f>'[1]Electricity and CHPs_IN'!J$24-N314</f>
        <v>0.3419916923262919</v>
      </c>
      <c r="O419" s="1">
        <f>'[1]Electricity and CHPs_IN'!K$24-O314</f>
        <v>8.9240254201357283E-2</v>
      </c>
      <c r="P419" s="1">
        <f>'[1]Electricity and CHPs_IN'!L$24-P314</f>
        <v>3.4802708302752172E-2</v>
      </c>
      <c r="Q419" s="1">
        <f>'[1]Electricity and CHPs_IN'!M$24-Q314</f>
        <v>3.9897284210986692E-2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0.65400119790376221</v>
      </c>
      <c r="L420" s="1">
        <f>'[1]Electricity and CHPs_IN'!H$29-L315</f>
        <v>1.7306804011751962</v>
      </c>
      <c r="M420" s="1">
        <f>'[1]Electricity and CHPs_IN'!I$29-M315</f>
        <v>1.7458047807520571</v>
      </c>
      <c r="N420" s="1">
        <f>'[1]Electricity and CHPs_IN'!J$29-N315</f>
        <v>1.290801771957705</v>
      </c>
      <c r="O420" s="1">
        <f>'[1]Electricity and CHPs_IN'!K$29-O315</f>
        <v>1.1606544916028154</v>
      </c>
      <c r="P420" s="1">
        <f>'[1]Electricity and CHPs_IN'!L$29-P315</f>
        <v>0.10296014673535622</v>
      </c>
      <c r="Q420" s="1">
        <f>'[1]Electricity and CHPs_IN'!M$29-Q315</f>
        <v>6.5676449816775437E-2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2.3458558256166393</v>
      </c>
      <c r="G421" s="1">
        <f t="shared" ref="G421:K421" si="438">SUM(G422:G423)</f>
        <v>1.0210945929390036E-3</v>
      </c>
      <c r="H421" s="1">
        <f t="shared" si="438"/>
        <v>4.8764351922774639E-2</v>
      </c>
      <c r="I421" s="1">
        <f t="shared" si="438"/>
        <v>1.4113035192222321</v>
      </c>
      <c r="J421" s="1">
        <f t="shared" si="438"/>
        <v>1.1211683605821374</v>
      </c>
      <c r="K421" s="1">
        <f t="shared" si="438"/>
        <v>3.1151350011903611</v>
      </c>
      <c r="L421" s="1">
        <f t="shared" ref="L421:O421" si="439">SUM(L422:L423)</f>
        <v>4.5814595591181888</v>
      </c>
      <c r="M421" s="1">
        <f t="shared" si="439"/>
        <v>5.6163941213306368</v>
      </c>
      <c r="N421" s="1">
        <f t="shared" si="439"/>
        <v>1.6068822498634772</v>
      </c>
      <c r="O421" s="1">
        <f t="shared" si="439"/>
        <v>1.230557129000853</v>
      </c>
      <c r="P421" s="1">
        <f>SUM(P422:P423)</f>
        <v>0.13551332741666952</v>
      </c>
      <c r="Q421" s="1">
        <f>SUM(Q422:Q423)</f>
        <v>0.10354555867991594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2.3458558256166393</v>
      </c>
      <c r="G422" s="1">
        <f t="shared" ref="G422:K422" si="440">G419-G425</f>
        <v>1.0210945929390036E-3</v>
      </c>
      <c r="H422" s="1">
        <f t="shared" si="440"/>
        <v>4.8764351922774639E-2</v>
      </c>
      <c r="I422" s="1">
        <f t="shared" si="440"/>
        <v>1.4113035192222321</v>
      </c>
      <c r="J422" s="1">
        <f t="shared" si="440"/>
        <v>1.1211683605821374</v>
      </c>
      <c r="K422" s="1">
        <f t="shared" si="440"/>
        <v>2.4766034897002469</v>
      </c>
      <c r="L422" s="1">
        <f t="shared" ref="L422:O422" si="441">L419-L425</f>
        <v>2.8838006222870596</v>
      </c>
      <c r="M422" s="1">
        <f t="shared" si="441"/>
        <v>3.9013578092150079</v>
      </c>
      <c r="N422" s="1">
        <f t="shared" si="441"/>
        <v>0.33656453925167523</v>
      </c>
      <c r="O422" s="1">
        <f t="shared" si="441"/>
        <v>8.7859582872855654E-2</v>
      </c>
      <c r="P422" s="1">
        <f>P419-P425</f>
        <v>3.4234415393852566E-2</v>
      </c>
      <c r="Q422" s="1">
        <f>Q419-Q425</f>
        <v>3.9130818110039108E-2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0.63853151149011411</v>
      </c>
      <c r="L423" s="1">
        <f t="shared" ref="L423:O423" si="443">L420-L426</f>
        <v>1.6976589368311288</v>
      </c>
      <c r="M423" s="1">
        <f t="shared" si="443"/>
        <v>1.7150363121156291</v>
      </c>
      <c r="N423" s="1">
        <f t="shared" si="443"/>
        <v>1.270317710611802</v>
      </c>
      <c r="O423" s="1">
        <f t="shared" si="443"/>
        <v>1.1426975461279973</v>
      </c>
      <c r="P423" s="1">
        <f>P420-P426</f>
        <v>0.10127891202281696</v>
      </c>
      <c r="Q423" s="1">
        <f>Q420-Q426</f>
        <v>6.4414740569876824E-2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6.3831574309824335E-2</v>
      </c>
      <c r="G424" s="1">
        <f t="shared" ref="G424:K424" si="444">SUM(G425:G426)</f>
        <v>4.6626614420095081E-5</v>
      </c>
      <c r="H424" s="1">
        <f t="shared" si="444"/>
        <v>5.0059533870013247E-3</v>
      </c>
      <c r="I424" s="1">
        <f t="shared" si="444"/>
        <v>6.8325057880356185E-2</v>
      </c>
      <c r="J424" s="1">
        <f t="shared" si="444"/>
        <v>3.9122950406449045E-2</v>
      </c>
      <c r="K424" s="1">
        <f t="shared" si="444"/>
        <v>7.5470295102797957E-2</v>
      </c>
      <c r="L424" s="1">
        <f t="shared" ref="L424:O424" si="445">SUM(L425:L426)</f>
        <v>8.9114780473868893E-2</v>
      </c>
      <c r="M424" s="1">
        <f t="shared" si="445"/>
        <v>0.10076045921080792</v>
      </c>
      <c r="N424" s="1">
        <f t="shared" si="445"/>
        <v>2.5911214420519711E-2</v>
      </c>
      <c r="O424" s="1">
        <f t="shared" si="445"/>
        <v>1.9337616803319628E-2</v>
      </c>
      <c r="P424" s="1">
        <f>SUM(P425:P426)</f>
        <v>2.2495276214388681E-3</v>
      </c>
      <c r="Q424" s="1">
        <f>SUM(Q425:Q426)</f>
        <v>2.0281753478461886E-3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6.3831574309824335E-2</v>
      </c>
      <c r="G425" s="1">
        <f t="shared" ref="G425:K425" si="446">IFERROR(G346/G314,0)*G419</f>
        <v>4.6626614420095081E-5</v>
      </c>
      <c r="H425" s="1">
        <f t="shared" si="446"/>
        <v>5.0059533870013247E-3</v>
      </c>
      <c r="I425" s="1">
        <f t="shared" si="446"/>
        <v>6.8325057880356185E-2</v>
      </c>
      <c r="J425" s="1">
        <f t="shared" si="446"/>
        <v>3.9122950406449045E-2</v>
      </c>
      <c r="K425" s="1">
        <f t="shared" si="446"/>
        <v>6.0000608689149811E-2</v>
      </c>
      <c r="L425" s="1">
        <f t="shared" ref="L425:O425" si="447">IFERROR(L346/L314,0)*L419</f>
        <v>5.6093316129801472E-2</v>
      </c>
      <c r="M425" s="1">
        <f t="shared" si="447"/>
        <v>6.9991990574379853E-2</v>
      </c>
      <c r="N425" s="1">
        <f t="shared" si="447"/>
        <v>5.4271530746166849E-3</v>
      </c>
      <c r="O425" s="1">
        <f t="shared" si="447"/>
        <v>1.3806713285016326E-3</v>
      </c>
      <c r="P425" s="1">
        <f>IFERROR(P346/P314,0)*P419</f>
        <v>5.6829290889960301E-4</v>
      </c>
      <c r="Q425" s="1">
        <f>IFERROR(Q346/Q314,0)*Q419</f>
        <v>7.6646610094758204E-4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1.5469686413648145E-2</v>
      </c>
      <c r="L426" s="1">
        <f t="shared" ref="L426:O426" si="449">IFERROR(L347/L315,0)*L420</f>
        <v>3.3021464344067428E-2</v>
      </c>
      <c r="M426" s="1">
        <f t="shared" si="449"/>
        <v>3.076846863642807E-2</v>
      </c>
      <c r="N426" s="1">
        <f t="shared" si="449"/>
        <v>2.0484061345903026E-2</v>
      </c>
      <c r="O426" s="1">
        <f t="shared" si="449"/>
        <v>1.7956945474817996E-2</v>
      </c>
      <c r="P426" s="1">
        <f>IFERROR(P347/P315,0)*P420</f>
        <v>1.6812347125392652E-3</v>
      </c>
      <c r="Q426" s="1">
        <f>IFERROR(Q347/Q315,0)*Q420</f>
        <v>1.2617092468986066E-3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36.28443507798972</v>
      </c>
      <c r="G427" s="1">
        <f t="shared" ref="G427:K427" si="450">SUM(G428:G429)</f>
        <v>33.998216650566853</v>
      </c>
      <c r="H427" s="1">
        <f t="shared" si="450"/>
        <v>32.044109577195663</v>
      </c>
      <c r="I427" s="1">
        <f t="shared" si="450"/>
        <v>33.740686020738721</v>
      </c>
      <c r="J427" s="1">
        <f t="shared" si="450"/>
        <v>33.431918715441881</v>
      </c>
      <c r="K427" s="1">
        <f t="shared" si="450"/>
        <v>33.150330918998812</v>
      </c>
      <c r="L427" s="1">
        <f t="shared" ref="L427:O427" si="451">SUM(L428:L429)</f>
        <v>32.856493930220054</v>
      </c>
      <c r="M427" s="1">
        <f t="shared" si="451"/>
        <v>32.547991480766868</v>
      </c>
      <c r="N427" s="1">
        <f t="shared" si="451"/>
        <v>32.547781106765242</v>
      </c>
      <c r="O427" s="1">
        <f t="shared" si="451"/>
        <v>32.547439859512288</v>
      </c>
      <c r="P427" s="1">
        <f>SUM(P428:P429)</f>
        <v>32.547295531143305</v>
      </c>
      <c r="Q427" s="1">
        <f>SUM(Q428:Q429)</f>
        <v>32.545075568322495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36.28443507798972</v>
      </c>
      <c r="G428" s="1">
        <f>'[1]Electricity and CHPs_IN'!C$26-G361</f>
        <v>33.998216650566853</v>
      </c>
      <c r="H428" s="1">
        <f>'[1]Electricity and CHPs_IN'!D$26-H361</f>
        <v>32.044109577195663</v>
      </c>
      <c r="I428" s="1">
        <f>'[1]Electricity and CHPs_IN'!E$26-I361</f>
        <v>33.740686020738721</v>
      </c>
      <c r="J428" s="1">
        <f>'[1]Electricity and CHPs_IN'!F$26-J361</f>
        <v>33.431918715441881</v>
      </c>
      <c r="K428" s="1">
        <f>'[1]Electricity and CHPs_IN'!G$26-K361</f>
        <v>33.150330918998812</v>
      </c>
      <c r="L428" s="1">
        <f>'[1]Electricity and CHPs_IN'!H$26-L361</f>
        <v>32.856493930220054</v>
      </c>
      <c r="M428" s="1">
        <f>'[1]Electricity and CHPs_IN'!I$26-M361</f>
        <v>32.547991480766868</v>
      </c>
      <c r="N428" s="1">
        <f>'[1]Electricity and CHPs_IN'!J$26-N361</f>
        <v>32.547781106765242</v>
      </c>
      <c r="O428" s="1">
        <f>'[1]Electricity and CHPs_IN'!K$26-O361</f>
        <v>32.547439859512288</v>
      </c>
      <c r="P428" s="1">
        <f>'[1]Electricity and CHPs_IN'!L$26-P361</f>
        <v>32.547295531143305</v>
      </c>
      <c r="Q428" s="1">
        <f>'[1]Electricity and CHPs_IN'!M$26-Q361</f>
        <v>32.545075568322495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0</v>
      </c>
      <c r="M429" s="1">
        <f>'[1]Electricity and CHPs_IN'!I$27-M362</f>
        <v>0</v>
      </c>
      <c r="N429" s="1">
        <f>'[1]Electricity and CHPs_IN'!J$27-N362</f>
        <v>0</v>
      </c>
      <c r="O429" s="1">
        <f>'[1]Electricity and CHPs_IN'!K$27-O362</f>
        <v>0</v>
      </c>
      <c r="P429" s="1">
        <f>'[1]Electricity and CHPs_IN'!L$27-P362</f>
        <v>0</v>
      </c>
      <c r="Q429" s="1">
        <f>'[1]Electricity and CHPs_IN'!M$27-Q362</f>
        <v>0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18.142217538994856</v>
      </c>
      <c r="G430" s="1">
        <f t="shared" ref="G430:K430" si="452">SUM(G431:G432)</f>
        <v>16.999108325283427</v>
      </c>
      <c r="H430" s="1">
        <f t="shared" si="452"/>
        <v>16.022054788597831</v>
      </c>
      <c r="I430" s="1">
        <f t="shared" si="452"/>
        <v>16.870343010369361</v>
      </c>
      <c r="J430" s="1">
        <f t="shared" si="452"/>
        <v>16.715959357720944</v>
      </c>
      <c r="K430" s="1">
        <f t="shared" si="452"/>
        <v>16.575165459499406</v>
      </c>
      <c r="L430" s="1">
        <f t="shared" ref="L430:O430" si="453">SUM(L431:L432)</f>
        <v>16.428246965110031</v>
      </c>
      <c r="M430" s="1">
        <f t="shared" si="453"/>
        <v>16.273995740383434</v>
      </c>
      <c r="N430" s="1">
        <f t="shared" si="453"/>
        <v>16.273890553382621</v>
      </c>
      <c r="O430" s="1">
        <f t="shared" si="453"/>
        <v>16.273719929756144</v>
      </c>
      <c r="P430" s="1">
        <f>SUM(P431:P432)</f>
        <v>16.273647765571653</v>
      </c>
      <c r="Q430" s="1">
        <f>SUM(Q431:Q432)</f>
        <v>16.272537784161248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18.142217538994856</v>
      </c>
      <c r="G431" s="1">
        <f t="shared" ref="G431:K431" si="454">IFERROR(G368/G361,0)*G428</f>
        <v>16.999108325283427</v>
      </c>
      <c r="H431" s="1">
        <f t="shared" si="454"/>
        <v>16.022054788597831</v>
      </c>
      <c r="I431" s="1">
        <f t="shared" si="454"/>
        <v>16.870343010369361</v>
      </c>
      <c r="J431" s="1">
        <f t="shared" si="454"/>
        <v>16.715959357720944</v>
      </c>
      <c r="K431" s="1">
        <f t="shared" si="454"/>
        <v>16.575165459499406</v>
      </c>
      <c r="L431" s="1">
        <f t="shared" ref="L431:O431" si="455">IFERROR(L368/L361,0)*L428</f>
        <v>16.428246965110031</v>
      </c>
      <c r="M431" s="1">
        <f t="shared" si="455"/>
        <v>16.273995740383434</v>
      </c>
      <c r="N431" s="1">
        <f t="shared" si="455"/>
        <v>16.273890553382621</v>
      </c>
      <c r="O431" s="1">
        <f t="shared" si="455"/>
        <v>16.273719929756144</v>
      </c>
      <c r="P431" s="1">
        <f>IFERROR(P368/P361,0)*P428</f>
        <v>16.273647765571653</v>
      </c>
      <c r="Q431" s="1">
        <f>IFERROR(Q368/Q361,0)*Q428</f>
        <v>16.272537784161248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0</v>
      </c>
      <c r="L432" s="1">
        <f t="shared" ref="L432:O432" si="457">IFERROR(L369/L362,0)*L429</f>
        <v>0</v>
      </c>
      <c r="M432" s="1">
        <f t="shared" si="457"/>
        <v>0</v>
      </c>
      <c r="N432" s="1">
        <f t="shared" si="457"/>
        <v>0</v>
      </c>
      <c r="O432" s="1">
        <f t="shared" si="457"/>
        <v>0</v>
      </c>
      <c r="P432" s="1">
        <f>IFERROR(P369/P362,0)*P429</f>
        <v>0</v>
      </c>
      <c r="Q432" s="1">
        <f>IFERROR(Q369/Q362,0)*Q429</f>
        <v>0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18.142217538994863</v>
      </c>
      <c r="G433" s="1">
        <f t="shared" ref="G433:K433" si="458">SUM(G434:G435)</f>
        <v>16.999108325283427</v>
      </c>
      <c r="H433" s="1">
        <f t="shared" si="458"/>
        <v>16.022054788597831</v>
      </c>
      <c r="I433" s="1">
        <f t="shared" si="458"/>
        <v>16.870343010369361</v>
      </c>
      <c r="J433" s="1">
        <f t="shared" si="458"/>
        <v>16.715959357720937</v>
      </c>
      <c r="K433" s="1">
        <f t="shared" si="458"/>
        <v>16.575165459499406</v>
      </c>
      <c r="L433" s="1">
        <f t="shared" ref="L433:O433" si="459">SUM(L434:L435)</f>
        <v>16.428246965110024</v>
      </c>
      <c r="M433" s="1">
        <f t="shared" si="459"/>
        <v>16.273995740383434</v>
      </c>
      <c r="N433" s="1">
        <f t="shared" si="459"/>
        <v>16.273890553382621</v>
      </c>
      <c r="O433" s="1">
        <f t="shared" si="459"/>
        <v>16.273719929756144</v>
      </c>
      <c r="P433" s="1">
        <f>SUM(P434:P435)</f>
        <v>16.273647765571653</v>
      </c>
      <c r="Q433" s="1">
        <f>SUM(Q434:Q435)</f>
        <v>16.272537784161248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18.142217538994863</v>
      </c>
      <c r="G434" s="1">
        <f t="shared" ref="G434:K434" si="460">G428-G431</f>
        <v>16.999108325283427</v>
      </c>
      <c r="H434" s="1">
        <f t="shared" si="460"/>
        <v>16.022054788597831</v>
      </c>
      <c r="I434" s="1">
        <f t="shared" si="460"/>
        <v>16.870343010369361</v>
      </c>
      <c r="J434" s="1">
        <f t="shared" si="460"/>
        <v>16.715959357720937</v>
      </c>
      <c r="K434" s="1">
        <f t="shared" si="460"/>
        <v>16.575165459499406</v>
      </c>
      <c r="L434" s="1">
        <f t="shared" ref="L434:O434" si="461">L428-L431</f>
        <v>16.428246965110024</v>
      </c>
      <c r="M434" s="1">
        <f t="shared" si="461"/>
        <v>16.273995740383434</v>
      </c>
      <c r="N434" s="1">
        <f t="shared" si="461"/>
        <v>16.273890553382621</v>
      </c>
      <c r="O434" s="1">
        <f t="shared" si="461"/>
        <v>16.273719929756144</v>
      </c>
      <c r="P434" s="1">
        <f>P428-P431</f>
        <v>16.273647765571653</v>
      </c>
      <c r="Q434" s="1">
        <f>Q428-Q431</f>
        <v>16.272537784161248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0</v>
      </c>
      <c r="L435" s="1">
        <f t="shared" ref="L435:O435" si="463">L429-L432</f>
        <v>0</v>
      </c>
      <c r="M435" s="1">
        <f t="shared" si="463"/>
        <v>0</v>
      </c>
      <c r="N435" s="1">
        <f t="shared" si="463"/>
        <v>0</v>
      </c>
      <c r="O435" s="1">
        <f t="shared" si="463"/>
        <v>0</v>
      </c>
      <c r="P435" s="1">
        <f>P429-P432</f>
        <v>0</v>
      </c>
      <c r="Q435" s="1">
        <f>Q429-Q432</f>
        <v>0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1.2838771905416029</v>
      </c>
      <c r="G436" s="1">
        <f t="shared" ref="G436:O436" si="464">G437</f>
        <v>0.21367666585600659</v>
      </c>
      <c r="H436" s="1">
        <f t="shared" si="464"/>
        <v>1.5740506634611311</v>
      </c>
      <c r="I436" s="1">
        <f t="shared" si="464"/>
        <v>2.8650943242430724</v>
      </c>
      <c r="J436" s="1">
        <f t="shared" si="464"/>
        <v>3.3035038474932206</v>
      </c>
      <c r="K436" s="1">
        <f t="shared" si="464"/>
        <v>3.6620814266547228</v>
      </c>
      <c r="L436" s="1">
        <f t="shared" si="464"/>
        <v>3.6903799343192274</v>
      </c>
      <c r="M436" s="1">
        <f t="shared" si="464"/>
        <v>2.9110801098958818</v>
      </c>
      <c r="N436" s="1">
        <f t="shared" si="464"/>
        <v>1.0044518213280562</v>
      </c>
      <c r="O436" s="1">
        <f t="shared" si="464"/>
        <v>0.97573613234771883</v>
      </c>
      <c r="P436" s="1">
        <f>P437</f>
        <v>0.94688167672818147</v>
      </c>
      <c r="Q436" s="1">
        <f>Q437</f>
        <v>0.68115203169454452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1.2838771905416029</v>
      </c>
      <c r="G437" s="1">
        <f>'[1]Electricity and CHPs_IN'!C$25-G380</f>
        <v>0.21367666585600659</v>
      </c>
      <c r="H437" s="1">
        <f>'[1]Electricity and CHPs_IN'!D$25-H380</f>
        <v>1.5740506634611311</v>
      </c>
      <c r="I437" s="1">
        <f>'[1]Electricity and CHPs_IN'!E$25-I380</f>
        <v>2.8650943242430724</v>
      </c>
      <c r="J437" s="1">
        <f>'[1]Electricity and CHPs_IN'!F$25-J380</f>
        <v>3.3035038474932206</v>
      </c>
      <c r="K437" s="1">
        <f>'[1]Electricity and CHPs_IN'!G$25-K380</f>
        <v>3.6620814266547228</v>
      </c>
      <c r="L437" s="1">
        <f>'[1]Electricity and CHPs_IN'!H$25-L380</f>
        <v>3.6903799343192274</v>
      </c>
      <c r="M437" s="1">
        <f>'[1]Electricity and CHPs_IN'!I$25-M380</f>
        <v>2.9110801098958818</v>
      </c>
      <c r="N437" s="1">
        <f>'[1]Electricity and CHPs_IN'!J$25-N380</f>
        <v>1.0044518213280562</v>
      </c>
      <c r="O437" s="1">
        <f>'[1]Electricity and CHPs_IN'!K$25-O380</f>
        <v>0.97573613234771883</v>
      </c>
      <c r="P437" s="1">
        <f>'[1]Electricity and CHPs_IN'!L$25-P380</f>
        <v>0.94688167672818147</v>
      </c>
      <c r="Q437" s="1">
        <f>'[1]Electricity and CHPs_IN'!M$25-Q380</f>
        <v>0.68115203169454452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4.8197373157992879E-3</v>
      </c>
      <c r="L438" s="1">
        <f t="shared" si="465"/>
        <v>5.0168447587384864E-3</v>
      </c>
      <c r="M438" s="1">
        <f t="shared" si="465"/>
        <v>1.0968276394813131E-2</v>
      </c>
      <c r="N438" s="1">
        <f t="shared" si="465"/>
        <v>1.0983519616620436E-2</v>
      </c>
      <c r="O438" s="1">
        <f t="shared" si="465"/>
        <v>5.7369845269910985E-2</v>
      </c>
      <c r="P438" s="1">
        <f>+P439</f>
        <v>0.18448818274226222</v>
      </c>
      <c r="Q438" s="1">
        <f>+Q439</f>
        <v>0.18794372740826651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4.8197373157992879E-3</v>
      </c>
      <c r="L439" s="1">
        <f>'[1]Electricity and CHPs_IN'!H$30-L398</f>
        <v>5.0168447587384864E-3</v>
      </c>
      <c r="M439" s="1">
        <f>'[1]Electricity and CHPs_IN'!I$30-M398</f>
        <v>1.0968276394813131E-2</v>
      </c>
      <c r="N439" s="1">
        <f>'[1]Electricity and CHPs_IN'!J$30-N398</f>
        <v>1.0983519616620436E-2</v>
      </c>
      <c r="O439" s="1">
        <f>'[1]Electricity and CHPs_IN'!K$30-O398</f>
        <v>5.7369845269910985E-2</v>
      </c>
      <c r="P439" s="1">
        <f>'[1]Electricity and CHPs_IN'!L$30-P398</f>
        <v>0.18448818274226222</v>
      </c>
      <c r="Q439" s="1">
        <f>'[1]Electricity and CHPs_IN'!M$30-Q398</f>
        <v>0.18794372740826651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7.873914410213751</v>
      </c>
      <c r="G440" s="1">
        <f t="shared" ref="G440:K440" si="466">SUM(G441,G447,G449,G455,G457,G459,G461)</f>
        <v>13.086539422531894</v>
      </c>
      <c r="H440" s="1">
        <f t="shared" si="466"/>
        <v>12.665610364292395</v>
      </c>
      <c r="I440" s="1">
        <f t="shared" si="466"/>
        <v>8.4255423716745206</v>
      </c>
      <c r="J440" s="1">
        <f t="shared" si="466"/>
        <v>8.1707809748020779</v>
      </c>
      <c r="K440" s="1">
        <f t="shared" si="466"/>
        <v>7.3386926456665238</v>
      </c>
      <c r="L440" s="1">
        <f t="shared" ref="L440:O440" si="467">SUM(L441,L447,L449,L455,L457,L459,L461)</f>
        <v>5.9294534534466017</v>
      </c>
      <c r="M440" s="1">
        <f t="shared" si="467"/>
        <v>7.2155686439575888</v>
      </c>
      <c r="N440" s="1">
        <f t="shared" si="467"/>
        <v>5.7855779227736379</v>
      </c>
      <c r="O440" s="1">
        <f t="shared" si="467"/>
        <v>5.7991966744288694</v>
      </c>
      <c r="P440" s="1">
        <f>SUM(P441,P447,P449,P455,P457,P459,P461)</f>
        <v>5.8270905698090463</v>
      </c>
      <c r="Q440" s="1">
        <f>SUM(Q441,Q447,Q449,Q455,Q457,Q459,Q461)</f>
        <v>5.8748901343528352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4.3959948686553041</v>
      </c>
      <c r="G441" s="1">
        <f t="shared" ref="G441:O441" si="468">+G442</f>
        <v>6.3092547040632097</v>
      </c>
      <c r="H441" s="1">
        <f t="shared" si="468"/>
        <v>6.3031814308159255</v>
      </c>
      <c r="I441" s="1">
        <f t="shared" si="468"/>
        <v>4.9712002444764121</v>
      </c>
      <c r="J441" s="1">
        <f t="shared" si="468"/>
        <v>5.3404105477716284</v>
      </c>
      <c r="K441" s="1">
        <f t="shared" si="468"/>
        <v>5.341173423166218</v>
      </c>
      <c r="L441" s="1">
        <f t="shared" si="468"/>
        <v>4.0109342859748915</v>
      </c>
      <c r="M441" s="1">
        <f t="shared" si="468"/>
        <v>5.3408546418287592</v>
      </c>
      <c r="N441" s="1">
        <f t="shared" si="468"/>
        <v>3.9218680558217254</v>
      </c>
      <c r="O441" s="1">
        <f t="shared" si="468"/>
        <v>3.9255734779757661</v>
      </c>
      <c r="P441" s="1">
        <f>+P442</f>
        <v>3.9217140605989655</v>
      </c>
      <c r="Q441" s="1">
        <f>+Q442</f>
        <v>3.9227535222890455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4.3959948686553041</v>
      </c>
      <c r="G442" s="1">
        <f t="shared" ref="G442:K442" si="469">SUM(G444:G446)</f>
        <v>6.3092547040632097</v>
      </c>
      <c r="H442" s="1">
        <f t="shared" si="469"/>
        <v>6.3031814308159255</v>
      </c>
      <c r="I442" s="1">
        <f t="shared" si="469"/>
        <v>4.9712002444764121</v>
      </c>
      <c r="J442" s="1">
        <f t="shared" si="469"/>
        <v>5.3404105477716284</v>
      </c>
      <c r="K442" s="1">
        <f t="shared" si="469"/>
        <v>5.341173423166218</v>
      </c>
      <c r="L442" s="1">
        <f t="shared" ref="L442:O442" si="470">SUM(L444:L446)</f>
        <v>4.0109342859748915</v>
      </c>
      <c r="M442" s="1">
        <f t="shared" si="470"/>
        <v>5.3408546418287592</v>
      </c>
      <c r="N442" s="1">
        <f t="shared" si="470"/>
        <v>3.9218680558217254</v>
      </c>
      <c r="O442" s="1">
        <f t="shared" si="470"/>
        <v>3.9255734779757661</v>
      </c>
      <c r="P442" s="1">
        <f>SUM(P444:P446)</f>
        <v>3.9217140605989655</v>
      </c>
      <c r="Q442" s="1">
        <f>SUM(Q444:Q446)</f>
        <v>3.9227535222890455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2.0280893214772062</v>
      </c>
      <c r="G443" s="1">
        <f t="shared" ref="G443:O443" si="471">G444</f>
        <v>2.3908212308609413</v>
      </c>
      <c r="H443" s="1">
        <f t="shared" si="471"/>
        <v>2.3847460577870088</v>
      </c>
      <c r="I443" s="1">
        <f t="shared" si="471"/>
        <v>1.0527655210853979</v>
      </c>
      <c r="J443" s="1">
        <f t="shared" si="471"/>
        <v>1.4219690633461266</v>
      </c>
      <c r="K443" s="1">
        <f t="shared" si="471"/>
        <v>1.4227217299442709</v>
      </c>
      <c r="L443" s="1">
        <f t="shared" si="471"/>
        <v>9.2472840834436867E-2</v>
      </c>
      <c r="M443" s="1">
        <f t="shared" si="471"/>
        <v>1.4223773742235815</v>
      </c>
      <c r="N443" s="1">
        <f t="shared" si="471"/>
        <v>3.3829688194159883E-3</v>
      </c>
      <c r="O443" s="1">
        <f t="shared" si="471"/>
        <v>7.0640746646889315E-3</v>
      </c>
      <c r="P443" s="1">
        <f>P444</f>
        <v>3.1799399225578883E-3</v>
      </c>
      <c r="Q443" s="1">
        <f>Q444</f>
        <v>4.1016775709464409E-3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2.0280893214772062</v>
      </c>
      <c r="G444" s="1">
        <f>'[1]Electricity and CHPs_IN'!C$90</f>
        <v>2.3908212308609413</v>
      </c>
      <c r="H444" s="1">
        <f>'[1]Electricity and CHPs_IN'!D$90</f>
        <v>2.3847460577870088</v>
      </c>
      <c r="I444" s="1">
        <f>'[1]Electricity and CHPs_IN'!E$90</f>
        <v>1.0527655210853979</v>
      </c>
      <c r="J444" s="1">
        <f>'[1]Electricity and CHPs_IN'!F$90</f>
        <v>1.4219690633461266</v>
      </c>
      <c r="K444" s="1">
        <f>'[1]Electricity and CHPs_IN'!G$90</f>
        <v>1.4227217299442709</v>
      </c>
      <c r="L444" s="1">
        <f>'[1]Electricity and CHPs_IN'!H$90</f>
        <v>9.2472840834436867E-2</v>
      </c>
      <c r="M444" s="1">
        <f>'[1]Electricity and CHPs_IN'!I$90</f>
        <v>1.4223773742235815</v>
      </c>
      <c r="N444" s="1">
        <f>'[1]Electricity and CHPs_IN'!J$90</f>
        <v>3.3829688194159883E-3</v>
      </c>
      <c r="O444" s="1">
        <f>'[1]Electricity and CHPs_IN'!K$90</f>
        <v>7.0640746646889315E-3</v>
      </c>
      <c r="P444" s="1">
        <f>'[1]Electricity and CHPs_IN'!L$90</f>
        <v>3.1799399225578883E-3</v>
      </c>
      <c r="Q444" s="1">
        <f>'[1]Electricity and CHPs_IN'!M$90</f>
        <v>4.1016775709464409E-3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1.1839527735890489</v>
      </c>
      <c r="G445" s="1">
        <f t="shared" ref="G445:O445" si="472">G446</f>
        <v>1.9592167366011344</v>
      </c>
      <c r="H445" s="1">
        <f t="shared" si="472"/>
        <v>1.9592176865144579</v>
      </c>
      <c r="I445" s="1">
        <f t="shared" si="472"/>
        <v>1.9592173616955073</v>
      </c>
      <c r="J445" s="1">
        <f t="shared" si="472"/>
        <v>1.959220742212751</v>
      </c>
      <c r="K445" s="1">
        <f t="shared" si="472"/>
        <v>1.9592258466109733</v>
      </c>
      <c r="L445" s="1">
        <f t="shared" si="472"/>
        <v>1.9592307225702272</v>
      </c>
      <c r="M445" s="1">
        <f t="shared" si="472"/>
        <v>1.9592386338025887</v>
      </c>
      <c r="N445" s="1">
        <f t="shared" si="472"/>
        <v>1.9592425435011547</v>
      </c>
      <c r="O445" s="1">
        <f t="shared" si="472"/>
        <v>1.9592547016555386</v>
      </c>
      <c r="P445" s="1">
        <f>P446</f>
        <v>1.9592670603382039</v>
      </c>
      <c r="Q445" s="1">
        <f>Q446</f>
        <v>1.9593259223590496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1.1839527735890489</v>
      </c>
      <c r="G446" s="1">
        <f>'[1]Electricity and CHPs_IN'!C$91</f>
        <v>1.9592167366011344</v>
      </c>
      <c r="H446" s="1">
        <f>'[1]Electricity and CHPs_IN'!D$91</f>
        <v>1.9592176865144579</v>
      </c>
      <c r="I446" s="1">
        <f>'[1]Electricity and CHPs_IN'!E$91</f>
        <v>1.9592173616955073</v>
      </c>
      <c r="J446" s="1">
        <f>'[1]Electricity and CHPs_IN'!F$91</f>
        <v>1.959220742212751</v>
      </c>
      <c r="K446" s="1">
        <f>'[1]Electricity and CHPs_IN'!G$91</f>
        <v>1.9592258466109733</v>
      </c>
      <c r="L446" s="1">
        <f>'[1]Electricity and CHPs_IN'!H$91</f>
        <v>1.9592307225702272</v>
      </c>
      <c r="M446" s="1">
        <f>'[1]Electricity and CHPs_IN'!I$91</f>
        <v>1.9592386338025887</v>
      </c>
      <c r="N446" s="1">
        <f>'[1]Electricity and CHPs_IN'!J$91</f>
        <v>1.9592425435011547</v>
      </c>
      <c r="O446" s="1">
        <f>'[1]Electricity and CHPs_IN'!K$91</f>
        <v>1.9592547016555386</v>
      </c>
      <c r="P446" s="1">
        <f>'[1]Electricity and CHPs_IN'!L$91</f>
        <v>1.9592670603382039</v>
      </c>
      <c r="Q446" s="1">
        <f>'[1]Electricity and CHPs_IN'!M$91</f>
        <v>1.9593259223590496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1.4500313744589157</v>
      </c>
      <c r="G447" s="1">
        <f t="shared" ref="G447:O447" si="473">G448</f>
        <v>3.8018711535823639</v>
      </c>
      <c r="H447" s="1">
        <f t="shared" si="473"/>
        <v>3.8000313739510734</v>
      </c>
      <c r="I447" s="1">
        <f t="shared" si="473"/>
        <v>1.149911999202186</v>
      </c>
      <c r="J447" s="1">
        <f t="shared" si="473"/>
        <v>0.70924018146198875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1.4500313744589157</v>
      </c>
      <c r="G448" s="1">
        <f>'[1]Electricity and CHPs_IN'!C$92</f>
        <v>3.8018711535823639</v>
      </c>
      <c r="H448" s="1">
        <f>'[1]Electricity and CHPs_IN'!D$92</f>
        <v>3.8000313739510734</v>
      </c>
      <c r="I448" s="1">
        <f>'[1]Electricity and CHPs_IN'!E$92</f>
        <v>1.149911999202186</v>
      </c>
      <c r="J448" s="1">
        <f>'[1]Electricity and CHPs_IN'!F$92</f>
        <v>0.70924018146198875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0.21544381601897616</v>
      </c>
      <c r="G449" s="1">
        <f t="shared" ref="G449:O449" si="474">G450</f>
        <v>0.21746846024454852</v>
      </c>
      <c r="H449" s="1">
        <f t="shared" si="474"/>
        <v>3.7282987939282189E-3</v>
      </c>
      <c r="I449" s="1">
        <f t="shared" si="474"/>
        <v>3.8223913946007536E-3</v>
      </c>
      <c r="J449" s="1">
        <f t="shared" si="474"/>
        <v>3.0892038268458257E-3</v>
      </c>
      <c r="K449" s="1">
        <f t="shared" si="474"/>
        <v>2.9698657035519722E-3</v>
      </c>
      <c r="L449" s="1">
        <f t="shared" si="474"/>
        <v>2.7841893455948711E-3</v>
      </c>
      <c r="M449" s="1">
        <f t="shared" si="474"/>
        <v>9.6492455705620252E-4</v>
      </c>
      <c r="N449" s="1">
        <f t="shared" si="474"/>
        <v>2.5244835482416445E-3</v>
      </c>
      <c r="O449" s="1">
        <f t="shared" si="474"/>
        <v>1.1328416781612525E-3</v>
      </c>
      <c r="P449" s="1">
        <f>P450</f>
        <v>2.089027677517057E-3</v>
      </c>
      <c r="Q449" s="1">
        <f>Q450</f>
        <v>1.1403552297790376E-3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0.21544381601897616</v>
      </c>
      <c r="G450" s="1">
        <f>'[1]Electricity and CHPs_IN'!C$93</f>
        <v>0.21746846024454852</v>
      </c>
      <c r="H450" s="1">
        <f>'[1]Electricity and CHPs_IN'!D$93</f>
        <v>3.7282987939282189E-3</v>
      </c>
      <c r="I450" s="1">
        <f>'[1]Electricity and CHPs_IN'!E$93</f>
        <v>3.8223913946007536E-3</v>
      </c>
      <c r="J450" s="1">
        <f>'[1]Electricity and CHPs_IN'!F$93</f>
        <v>3.0892038268458257E-3</v>
      </c>
      <c r="K450" s="1">
        <f>'[1]Electricity and CHPs_IN'!G$93</f>
        <v>2.9698657035519722E-3</v>
      </c>
      <c r="L450" s="1">
        <f>'[1]Electricity and CHPs_IN'!H$93</f>
        <v>2.7841893455948711E-3</v>
      </c>
      <c r="M450" s="1">
        <f>'[1]Electricity and CHPs_IN'!I$93</f>
        <v>9.6492455705620252E-4</v>
      </c>
      <c r="N450" s="1">
        <f>'[1]Electricity and CHPs_IN'!J$93</f>
        <v>2.5244835482416445E-3</v>
      </c>
      <c r="O450" s="1">
        <f>'[1]Electricity and CHPs_IN'!K$93</f>
        <v>1.1328416781612525E-3</v>
      </c>
      <c r="P450" s="1">
        <f>'[1]Electricity and CHPs_IN'!L$93</f>
        <v>2.089027677517057E-3</v>
      </c>
      <c r="Q450" s="1">
        <f>'[1]Electricity and CHPs_IN'!M$93</f>
        <v>1.1403552297790376E-3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0.21544381601897616</v>
      </c>
      <c r="G451" s="1">
        <f t="shared" ref="G451:O451" si="475">G452</f>
        <v>0.21746846024454852</v>
      </c>
      <c r="H451" s="1">
        <f t="shared" si="475"/>
        <v>3.7282987939282189E-3</v>
      </c>
      <c r="I451" s="1">
        <f t="shared" si="475"/>
        <v>3.8223913946007536E-3</v>
      </c>
      <c r="J451" s="1">
        <f t="shared" si="475"/>
        <v>3.0892038268458257E-3</v>
      </c>
      <c r="K451" s="1">
        <f t="shared" si="475"/>
        <v>2.9698657035519722E-3</v>
      </c>
      <c r="L451" s="1">
        <f t="shared" si="475"/>
        <v>2.7841893455948711E-3</v>
      </c>
      <c r="M451" s="1">
        <f t="shared" si="475"/>
        <v>9.6492455705620252E-4</v>
      </c>
      <c r="N451" s="1">
        <f t="shared" si="475"/>
        <v>2.5244835482416445E-3</v>
      </c>
      <c r="O451" s="1">
        <f t="shared" si="475"/>
        <v>1.1328416781612525E-3</v>
      </c>
      <c r="P451" s="1">
        <f>P452</f>
        <v>2.089027677517057E-3</v>
      </c>
      <c r="Q451" s="1">
        <f>Q452</f>
        <v>1.1403552297790376E-3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0.21544381601897616</v>
      </c>
      <c r="G452" s="1">
        <f t="shared" ref="G452:K452" si="476">G450</f>
        <v>0.21746846024454852</v>
      </c>
      <c r="H452" s="1">
        <f t="shared" si="476"/>
        <v>3.7282987939282189E-3</v>
      </c>
      <c r="I452" s="1">
        <f t="shared" si="476"/>
        <v>3.8223913946007536E-3</v>
      </c>
      <c r="J452" s="1">
        <f t="shared" si="476"/>
        <v>3.0892038268458257E-3</v>
      </c>
      <c r="K452" s="1">
        <f t="shared" si="476"/>
        <v>2.9698657035519722E-3</v>
      </c>
      <c r="L452" s="1">
        <f t="shared" ref="L452:O452" si="477">L450</f>
        <v>2.7841893455948711E-3</v>
      </c>
      <c r="M452" s="1">
        <f t="shared" si="477"/>
        <v>9.6492455705620252E-4</v>
      </c>
      <c r="N452" s="1">
        <f t="shared" si="477"/>
        <v>2.5244835482416445E-3</v>
      </c>
      <c r="O452" s="1">
        <f t="shared" si="477"/>
        <v>1.1328416781612525E-3</v>
      </c>
      <c r="P452" s="1">
        <f>P450</f>
        <v>2.089027677517057E-3</v>
      </c>
      <c r="Q452" s="1">
        <f>Q450</f>
        <v>1.1403552297790376E-3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1.812444351080555</v>
      </c>
      <c r="G455" s="1">
        <f t="shared" ref="G455:O455" si="479">G456</f>
        <v>1.6357274929597978</v>
      </c>
      <c r="H455" s="1">
        <f t="shared" si="479"/>
        <v>1.4024470281202239</v>
      </c>
      <c r="I455" s="1">
        <f t="shared" si="479"/>
        <v>1.0852192909145373</v>
      </c>
      <c r="J455" s="1">
        <f t="shared" si="479"/>
        <v>0.84057810332084881</v>
      </c>
      <c r="K455" s="1">
        <f t="shared" si="479"/>
        <v>0.65122347210096998</v>
      </c>
      <c r="L455" s="1">
        <f t="shared" si="479"/>
        <v>0.50392305255077607</v>
      </c>
      <c r="M455" s="1">
        <f t="shared" si="479"/>
        <v>0.3899503830973815</v>
      </c>
      <c r="N455" s="1">
        <f t="shared" si="479"/>
        <v>0.30174340546057626</v>
      </c>
      <c r="O455" s="1">
        <f t="shared" si="479"/>
        <v>0.23350843592134052</v>
      </c>
      <c r="P455" s="1">
        <f>P456</f>
        <v>0.18071866769590569</v>
      </c>
      <c r="Q455" s="1">
        <f>Q456</f>
        <v>0.1400365741877011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1.812444351080555</v>
      </c>
      <c r="G456" s="1">
        <f>'[1]Electricity and CHPs_IN'!C$94</f>
        <v>1.6357274929597978</v>
      </c>
      <c r="H456" s="1">
        <f>'[1]Electricity and CHPs_IN'!D$94</f>
        <v>1.4024470281202239</v>
      </c>
      <c r="I456" s="1">
        <f>'[1]Electricity and CHPs_IN'!E$94</f>
        <v>1.0852192909145373</v>
      </c>
      <c r="J456" s="1">
        <f>'[1]Electricity and CHPs_IN'!F$94</f>
        <v>0.84057810332084881</v>
      </c>
      <c r="K456" s="1">
        <f>'[1]Electricity and CHPs_IN'!G$94</f>
        <v>0.65122347210096998</v>
      </c>
      <c r="L456" s="1">
        <f>'[1]Electricity and CHPs_IN'!H$94</f>
        <v>0.50392305255077607</v>
      </c>
      <c r="M456" s="1">
        <f>'[1]Electricity and CHPs_IN'!I$94</f>
        <v>0.3899503830973815</v>
      </c>
      <c r="N456" s="1">
        <f>'[1]Electricity and CHPs_IN'!J$94</f>
        <v>0.30174340546057626</v>
      </c>
      <c r="O456" s="1">
        <f>'[1]Electricity and CHPs_IN'!K$94</f>
        <v>0.23350843592134052</v>
      </c>
      <c r="P456" s="1">
        <f>'[1]Electricity and CHPs_IN'!L$94</f>
        <v>0.18071866769590569</v>
      </c>
      <c r="Q456" s="1">
        <f>'[1]Electricity and CHPs_IN'!M$94</f>
        <v>0.1400365741877011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1.8734726361334522E-4</v>
      </c>
      <c r="J457" s="1">
        <f t="shared" si="480"/>
        <v>2.7363893709132249E-4</v>
      </c>
      <c r="K457" s="1">
        <f t="shared" si="480"/>
        <v>2.8920673612970843E-4</v>
      </c>
      <c r="L457" s="1">
        <f t="shared" si="480"/>
        <v>3.0028986720164423E-4</v>
      </c>
      <c r="M457" s="1">
        <f t="shared" si="480"/>
        <v>3.1776973306120806E-4</v>
      </c>
      <c r="N457" s="1">
        <f t="shared" si="480"/>
        <v>3.2268688796146768E-4</v>
      </c>
      <c r="O457" s="1">
        <f t="shared" si="480"/>
        <v>3.5940498866336441E-4</v>
      </c>
      <c r="P457" s="1">
        <f>P458</f>
        <v>3.8480324650525248E-4</v>
      </c>
      <c r="Q457" s="1">
        <f>Q458</f>
        <v>6.3928742530556647E-4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1.8734726361334522E-4</v>
      </c>
      <c r="J458" s="1">
        <f>'[1]Electricity and CHPs_IN'!F$95</f>
        <v>2.7363893709132249E-4</v>
      </c>
      <c r="K458" s="1">
        <f>'[1]Electricity and CHPs_IN'!G$95</f>
        <v>2.8920673612970843E-4</v>
      </c>
      <c r="L458" s="1">
        <f>'[1]Electricity and CHPs_IN'!H$95</f>
        <v>3.0028986720164423E-4</v>
      </c>
      <c r="M458" s="1">
        <f>'[1]Electricity and CHPs_IN'!I$95</f>
        <v>3.1776973306120806E-4</v>
      </c>
      <c r="N458" s="1">
        <f>'[1]Electricity and CHPs_IN'!J$95</f>
        <v>3.2268688796146768E-4</v>
      </c>
      <c r="O458" s="1">
        <f>'[1]Electricity and CHPs_IN'!K$95</f>
        <v>3.5940498866336441E-4</v>
      </c>
      <c r="P458" s="1">
        <f>'[1]Electricity and CHPs_IN'!L$95</f>
        <v>3.8480324650525248E-4</v>
      </c>
      <c r="Q458" s="1">
        <f>'[1]Electricity and CHPs_IN'!M$95</f>
        <v>6.3928742530556647E-4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6.9748110682954609E-4</v>
      </c>
      <c r="L459" s="1">
        <f t="shared" si="481"/>
        <v>6.9916392042658514E-4</v>
      </c>
      <c r="M459" s="1">
        <f t="shared" si="481"/>
        <v>7.0177203816312189E-4</v>
      </c>
      <c r="N459" s="1">
        <f t="shared" si="481"/>
        <v>7.0336444837560384E-4</v>
      </c>
      <c r="O459" s="1">
        <f t="shared" si="481"/>
        <v>7.1008182088586871E-4</v>
      </c>
      <c r="P459" s="1">
        <f>P460</f>
        <v>7.1976367091925342E-4</v>
      </c>
      <c r="Q459" s="1">
        <f>Q460</f>
        <v>1.0295584772125339E-3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6.9748110682954609E-4</v>
      </c>
      <c r="L460" s="1">
        <f>'[1]Electricity and CHPs_IN'!H$96</f>
        <v>6.9916392042658514E-4</v>
      </c>
      <c r="M460" s="1">
        <f>'[1]Electricity and CHPs_IN'!I$96</f>
        <v>7.0177203816312189E-4</v>
      </c>
      <c r="N460" s="1">
        <f>'[1]Electricity and CHPs_IN'!J$96</f>
        <v>7.0336444837560384E-4</v>
      </c>
      <c r="O460" s="1">
        <f>'[1]Electricity and CHPs_IN'!K$96</f>
        <v>7.1008182088586871E-4</v>
      </c>
      <c r="P460" s="1">
        <f>'[1]Electricity and CHPs_IN'!L$96</f>
        <v>7.1976367091925342E-4</v>
      </c>
      <c r="Q460" s="1">
        <f>'[1]Electricity and CHPs_IN'!M$96</f>
        <v>1.0295584772125339E-3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1.1222176116819742</v>
      </c>
      <c r="H461" s="1">
        <f>H462</f>
        <v>1.1562222326112428</v>
      </c>
      <c r="I461" s="1">
        <f t="shared" ref="I461" si="483">I462</f>
        <v>1.215201098423172</v>
      </c>
      <c r="J461" s="1">
        <f t="shared" ref="J461" si="484">J462</f>
        <v>1.2771892994836749</v>
      </c>
      <c r="K461" s="1">
        <f t="shared" ref="K461:O461" si="485">K462</f>
        <v>1.3423391968528247</v>
      </c>
      <c r="L461" s="1">
        <f t="shared" si="485"/>
        <v>1.4108124717877115</v>
      </c>
      <c r="M461" s="1">
        <f t="shared" si="485"/>
        <v>1.4827791527031668</v>
      </c>
      <c r="N461" s="1">
        <f t="shared" si="485"/>
        <v>1.5584159266067577</v>
      </c>
      <c r="O461" s="1">
        <f t="shared" si="485"/>
        <v>1.6379124320440519</v>
      </c>
      <c r="P461" s="1">
        <f>P462</f>
        <v>1.7214642469192338</v>
      </c>
      <c r="Q461" s="1">
        <f>Q462</f>
        <v>1.8092908367437917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1.1222176116819742</v>
      </c>
      <c r="H462" s="1">
        <f>'[1]Electricity and CHPs_IN'!D$97</f>
        <v>1.1562222326112428</v>
      </c>
      <c r="I462" s="1">
        <f>'[1]Electricity and CHPs_IN'!E$97</f>
        <v>1.215201098423172</v>
      </c>
      <c r="J462" s="1">
        <f>'[1]Electricity and CHPs_IN'!F$97</f>
        <v>1.2771892994836749</v>
      </c>
      <c r="K462" s="1">
        <f>'[1]Electricity and CHPs_IN'!G$97</f>
        <v>1.3423391968528247</v>
      </c>
      <c r="L462" s="1">
        <f>'[1]Electricity and CHPs_IN'!H$97</f>
        <v>1.4108124717877115</v>
      </c>
      <c r="M462" s="1">
        <f>'[1]Electricity and CHPs_IN'!I$97</f>
        <v>1.4827791527031668</v>
      </c>
      <c r="N462" s="1">
        <f>'[1]Electricity and CHPs_IN'!J$97</f>
        <v>1.5584159266067577</v>
      </c>
      <c r="O462" s="1">
        <f>'[1]Electricity and CHPs_IN'!K$97</f>
        <v>1.6379124320440519</v>
      </c>
      <c r="P462" s="1">
        <f>'[1]Electricity and CHPs_IN'!L$97</f>
        <v>1.7214642469192338</v>
      </c>
      <c r="Q462" s="1">
        <f>'[1]Electricity and CHPs_IN'!M$97</f>
        <v>1.8092908367437917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7.9730266629204101</v>
      </c>
      <c r="G463" s="1">
        <f t="shared" ref="G463:K463" si="486">SUM(G464,G470,G503,G512,G518)</f>
        <v>8.672643393358527</v>
      </c>
      <c r="H463" s="1">
        <f t="shared" si="486"/>
        <v>11.138894857426454</v>
      </c>
      <c r="I463" s="1">
        <f t="shared" si="486"/>
        <v>16.971096764230534</v>
      </c>
      <c r="J463" s="1">
        <f t="shared" si="486"/>
        <v>20.876415760645198</v>
      </c>
      <c r="K463" s="1">
        <f t="shared" si="486"/>
        <v>20.511826258503092</v>
      </c>
      <c r="L463" s="1">
        <f t="shared" ref="L463:O463" si="487">SUM(L464,L470,L503,L512,L518)</f>
        <v>21.168254647492407</v>
      </c>
      <c r="M463" s="1">
        <f t="shared" si="487"/>
        <v>20.824328641583197</v>
      </c>
      <c r="N463" s="1">
        <f t="shared" si="487"/>
        <v>21.789901527472082</v>
      </c>
      <c r="O463" s="1">
        <f t="shared" si="487"/>
        <v>21.996662605939235</v>
      </c>
      <c r="P463" s="1">
        <f>SUM(P464,P470,P503,P512,P518)</f>
        <v>22.245811681616257</v>
      </c>
      <c r="Q463" s="1">
        <f>SUM(Q464,Q470,Q503,Q512,Q518)</f>
        <v>22.600389601795058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0.28331413690074791</v>
      </c>
      <c r="G464" s="1">
        <f t="shared" ref="G464:O464" si="488">+G465</f>
        <v>0.64180265756899213</v>
      </c>
      <c r="H464" s="1">
        <f t="shared" si="488"/>
        <v>1.3280170422559077E-2</v>
      </c>
      <c r="I464" s="1">
        <f t="shared" si="488"/>
        <v>0.55995589396483414</v>
      </c>
      <c r="J464" s="1">
        <f t="shared" si="488"/>
        <v>0.52127691955511724</v>
      </c>
      <c r="K464" s="1">
        <f t="shared" si="488"/>
        <v>4.8971332317976624E-2</v>
      </c>
      <c r="L464" s="1">
        <f t="shared" si="488"/>
        <v>5.4937696642607503E-2</v>
      </c>
      <c r="M464" s="1">
        <f t="shared" si="488"/>
        <v>6.6334408815433302E-2</v>
      </c>
      <c r="N464" s="1">
        <f t="shared" si="488"/>
        <v>7.5649266222292594E-2</v>
      </c>
      <c r="O464" s="1">
        <f t="shared" si="488"/>
        <v>7.513154018006625E-2</v>
      </c>
      <c r="P464" s="1">
        <f>+P465</f>
        <v>7.5820940574690132E-2</v>
      </c>
      <c r="Q464" s="1">
        <f>+Q465</f>
        <v>8.0198484200866671E-2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0.28331413690074791</v>
      </c>
      <c r="G465" s="1">
        <f>'[1]Electricity and CHPs_IN'!C$41-G301</f>
        <v>0.64180265756899213</v>
      </c>
      <c r="H465" s="1">
        <f>'[1]Electricity and CHPs_IN'!D$41-H301</f>
        <v>1.3280170422559077E-2</v>
      </c>
      <c r="I465" s="1">
        <f>'[1]Electricity and CHPs_IN'!E$41-I301</f>
        <v>0.55995589396483414</v>
      </c>
      <c r="J465" s="1">
        <f>'[1]Electricity and CHPs_IN'!F$41-J301</f>
        <v>0.52127691955511724</v>
      </c>
      <c r="K465" s="1">
        <f>'[1]Electricity and CHPs_IN'!G$41-K301</f>
        <v>4.8971332317976624E-2</v>
      </c>
      <c r="L465" s="1">
        <f>'[1]Electricity and CHPs_IN'!H$41-L301</f>
        <v>5.4937696642607503E-2</v>
      </c>
      <c r="M465" s="1">
        <f>'[1]Electricity and CHPs_IN'!I$41-M301</f>
        <v>6.6334408815433302E-2</v>
      </c>
      <c r="N465" s="1">
        <f>'[1]Electricity and CHPs_IN'!J$41-N301</f>
        <v>7.5649266222292594E-2</v>
      </c>
      <c r="O465" s="1">
        <f>'[1]Electricity and CHPs_IN'!K$41-O301</f>
        <v>7.513154018006625E-2</v>
      </c>
      <c r="P465" s="1">
        <f>'[1]Electricity and CHPs_IN'!L$41-P301</f>
        <v>7.5820940574690132E-2</v>
      </c>
      <c r="Q465" s="1">
        <f>'[1]Electricity and CHPs_IN'!M$41-Q301</f>
        <v>8.0198484200866671E-2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0.28331413690074791</v>
      </c>
      <c r="G466" s="1">
        <f t="shared" ref="G466:O466" si="489">G467</f>
        <v>0.64180265756899213</v>
      </c>
      <c r="H466" s="1">
        <f t="shared" si="489"/>
        <v>1.3280170422559077E-2</v>
      </c>
      <c r="I466" s="1">
        <f t="shared" si="489"/>
        <v>0.55995589396483414</v>
      </c>
      <c r="J466" s="1">
        <f t="shared" si="489"/>
        <v>0.52127691955511724</v>
      </c>
      <c r="K466" s="1">
        <f t="shared" si="489"/>
        <v>4.8971332317976624E-2</v>
      </c>
      <c r="L466" s="1">
        <f t="shared" si="489"/>
        <v>5.4937696642607503E-2</v>
      </c>
      <c r="M466" s="1">
        <f t="shared" si="489"/>
        <v>6.6334408815433302E-2</v>
      </c>
      <c r="N466" s="1">
        <f t="shared" si="489"/>
        <v>7.5649266222292594E-2</v>
      </c>
      <c r="O466" s="1">
        <f t="shared" si="489"/>
        <v>7.513154018006625E-2</v>
      </c>
      <c r="P466" s="1">
        <f>P467</f>
        <v>7.5820940574690132E-2</v>
      </c>
      <c r="Q466" s="1">
        <f>Q467</f>
        <v>8.0198484200866671E-2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0.28331413690074791</v>
      </c>
      <c r="G467" s="1">
        <f t="shared" ref="G467:K467" si="490">G465-G469</f>
        <v>0.64180265756899213</v>
      </c>
      <c r="H467" s="1">
        <f t="shared" si="490"/>
        <v>1.3280170422559077E-2</v>
      </c>
      <c r="I467" s="1">
        <f t="shared" si="490"/>
        <v>0.55995589396483414</v>
      </c>
      <c r="J467" s="1">
        <f t="shared" si="490"/>
        <v>0.52127691955511724</v>
      </c>
      <c r="K467" s="1">
        <f t="shared" si="490"/>
        <v>4.8971332317976624E-2</v>
      </c>
      <c r="L467" s="1">
        <f t="shared" ref="L467:O467" si="491">L465-L469</f>
        <v>5.4937696642607503E-2</v>
      </c>
      <c r="M467" s="1">
        <f t="shared" si="491"/>
        <v>6.6334408815433302E-2</v>
      </c>
      <c r="N467" s="1">
        <f t="shared" si="491"/>
        <v>7.5649266222292594E-2</v>
      </c>
      <c r="O467" s="1">
        <f t="shared" si="491"/>
        <v>7.513154018006625E-2</v>
      </c>
      <c r="P467" s="1">
        <f>P465-P469</f>
        <v>7.5820940574690132E-2</v>
      </c>
      <c r="Q467" s="1">
        <f>Q465-Q469</f>
        <v>8.0198484200866671E-2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3.6781931099434422</v>
      </c>
      <c r="G470" s="1">
        <f t="shared" ref="G470:K470" si="495">SUM(G471:G480)</f>
        <v>2.9321810227355831</v>
      </c>
      <c r="H470" s="1">
        <f t="shared" si="495"/>
        <v>2.9306314093549624</v>
      </c>
      <c r="I470" s="1">
        <f t="shared" si="495"/>
        <v>7.9458994885095988</v>
      </c>
      <c r="J470" s="1">
        <f t="shared" si="495"/>
        <v>10.784394623075624</v>
      </c>
      <c r="K470" s="1">
        <f t="shared" si="495"/>
        <v>10.25534440002771</v>
      </c>
      <c r="L470" s="1">
        <f t="shared" ref="L470:O470" si="496">SUM(L471:L480)</f>
        <v>9.9407999422127293</v>
      </c>
      <c r="M470" s="1">
        <f t="shared" si="496"/>
        <v>8.0284578152406834</v>
      </c>
      <c r="N470" s="1">
        <f t="shared" si="496"/>
        <v>7.4897892596775879</v>
      </c>
      <c r="O470" s="1">
        <f t="shared" si="496"/>
        <v>7.5870201354627529</v>
      </c>
      <c r="P470" s="1">
        <f>SUM(P471:P480)</f>
        <v>7.7832927773331768</v>
      </c>
      <c r="Q470" s="1">
        <f>SUM(Q471:Q480)</f>
        <v>7.8372682546710406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1.0373562045751381</v>
      </c>
      <c r="G471" s="1">
        <f>'[1]Electricity and CHPs_IN'!C$39-G316</f>
        <v>0.13708348797164821</v>
      </c>
      <c r="H471" s="1">
        <f>'[1]Electricity and CHPs_IN'!D$39-H316</f>
        <v>9.0441637010019754E-2</v>
      </c>
      <c r="I471" s="1">
        <f>'[1]Electricity and CHPs_IN'!E$39-I316</f>
        <v>1.2340664138166799</v>
      </c>
      <c r="J471" s="1">
        <f>'[1]Electricity and CHPs_IN'!F$39-J316</f>
        <v>1.1373768962364859</v>
      </c>
      <c r="K471" s="1">
        <f>'[1]Electricity and CHPs_IN'!G$39-K316</f>
        <v>0.2607429293639848</v>
      </c>
      <c r="L471" s="1">
        <f>'[1]Electricity and CHPs_IN'!H$39-L316</f>
        <v>0.20162821223391353</v>
      </c>
      <c r="M471" s="1">
        <f>'[1]Electricity and CHPs_IN'!I$39-M316</f>
        <v>0.11384245301772918</v>
      </c>
      <c r="N471" s="1">
        <f>'[1]Electricity and CHPs_IN'!J$39-N316</f>
        <v>7.4111157533701899E-2</v>
      </c>
      <c r="O471" s="1">
        <f>'[1]Electricity and CHPs_IN'!K$39-O316</f>
        <v>0.10073809888237037</v>
      </c>
      <c r="P471" s="1">
        <f>'[1]Electricity and CHPs_IN'!L$39-P316</f>
        <v>0.13211542332057813</v>
      </c>
      <c r="Q471" s="1">
        <f>'[1]Electricity and CHPs_IN'!M$39-Q316</f>
        <v>0.25059406464750944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6.0486369547852522E-4</v>
      </c>
      <c r="L472" s="6">
        <f>'[1]Electricity and CHPs_IN'!H$40-L317</f>
        <v>7.3950551871535073E-4</v>
      </c>
      <c r="M472" s="6">
        <f>'[1]Electricity and CHPs_IN'!I$40-M317</f>
        <v>1.6563939526882596E-3</v>
      </c>
      <c r="N472" s="6">
        <f>'[1]Electricity and CHPs_IN'!J$40-N317</f>
        <v>9.5743449654171894E-4</v>
      </c>
      <c r="O472" s="6">
        <f>'[1]Electricity and CHPs_IN'!K$40-O317</f>
        <v>1.7228583047981842E-3</v>
      </c>
      <c r="P472" s="6">
        <f>'[1]Electricity and CHPs_IN'!L$40-P317</f>
        <v>1.627854783857218E-3</v>
      </c>
      <c r="Q472" s="6">
        <f>'[1]Electricity and CHPs_IN'!M$40-Q317</f>
        <v>3.4615773726773711E-3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6.4066144735400662E-2</v>
      </c>
      <c r="G474" s="1">
        <f>'[1]Electricity and CHPs_IN'!C$48-G319</f>
        <v>1.084997130530874E-2</v>
      </c>
      <c r="H474" s="1">
        <f>'[1]Electricity and CHPs_IN'!D$48-H319</f>
        <v>4.7821373588452273E-2</v>
      </c>
      <c r="I474" s="1">
        <f>'[1]Electricity and CHPs_IN'!E$48-I319</f>
        <v>3.980568617651227E-2</v>
      </c>
      <c r="J474" s="1">
        <f>'[1]Electricity and CHPs_IN'!F$48-J319</f>
        <v>8.2531823418586336E-2</v>
      </c>
      <c r="K474" s="1">
        <f>'[1]Electricity and CHPs_IN'!G$48-K319</f>
        <v>8.7432745676429724E-2</v>
      </c>
      <c r="L474" s="1">
        <f>'[1]Electricity and CHPs_IN'!H$48-L319</f>
        <v>0.10031387317709081</v>
      </c>
      <c r="M474" s="1">
        <f>'[1]Electricity and CHPs_IN'!I$48-M319</f>
        <v>0.1372541732851919</v>
      </c>
      <c r="N474" s="1">
        <f>'[1]Electricity and CHPs_IN'!J$48-N319</f>
        <v>0.1116953888654259</v>
      </c>
      <c r="O474" s="1">
        <f>'[1]Electricity and CHPs_IN'!K$48-O319</f>
        <v>0.11859793826500184</v>
      </c>
      <c r="P474" s="1">
        <f>'[1]Electricity and CHPs_IN'!L$48-P319</f>
        <v>0.37681429831933461</v>
      </c>
      <c r="Q474" s="1">
        <f>'[1]Electricity and CHPs_IN'!M$48-Q319</f>
        <v>0.40851078293883869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8.9109190432728608E-2</v>
      </c>
      <c r="G476" s="1">
        <f>'[1]Electricity and CHPs_IN'!C$51-G321</f>
        <v>4.5020962017998593E-2</v>
      </c>
      <c r="H476" s="1">
        <f>'[1]Electricity and CHPs_IN'!D$51-H321</f>
        <v>0.23121743017121321</v>
      </c>
      <c r="I476" s="1">
        <f>'[1]Electricity and CHPs_IN'!E$51-I321</f>
        <v>1.4171134921049648</v>
      </c>
      <c r="J476" s="1">
        <f>'[1]Electricity and CHPs_IN'!F$51-J321</f>
        <v>1.4604954831816119</v>
      </c>
      <c r="K476" s="1">
        <f>'[1]Electricity and CHPs_IN'!G$51-K321</f>
        <v>1.6618565498839324</v>
      </c>
      <c r="L476" s="1">
        <f>'[1]Electricity and CHPs_IN'!H$51-L321</f>
        <v>1.5103600209377701</v>
      </c>
      <c r="M476" s="1">
        <f>'[1]Electricity and CHPs_IN'!I$51-M321</f>
        <v>1.5974062294104083</v>
      </c>
      <c r="N476" s="1">
        <f>'[1]Electricity and CHPs_IN'!J$51-N321</f>
        <v>1.5772973369147247</v>
      </c>
      <c r="O476" s="1">
        <f>'[1]Electricity and CHPs_IN'!K$51-O321</f>
        <v>1.5562555085441503</v>
      </c>
      <c r="P476" s="1">
        <f>'[1]Electricity and CHPs_IN'!L$51-P321</f>
        <v>1.3209868314848516</v>
      </c>
      <c r="Q476" s="1">
        <f>'[1]Electricity and CHPs_IN'!M$51-Q321</f>
        <v>1.1781758639309277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1.5807054998232581</v>
      </c>
      <c r="G478" s="1">
        <f>'[1]Electricity and CHPs_IN'!C$54-G323</f>
        <v>1.7913410162079455</v>
      </c>
      <c r="H478" s="1">
        <f>'[1]Electricity and CHPs_IN'!D$54-H323</f>
        <v>1.743999960144387</v>
      </c>
      <c r="I478" s="1">
        <f>'[1]Electricity and CHPs_IN'!E$54-I323</f>
        <v>1.6538850257165831</v>
      </c>
      <c r="J478" s="1">
        <f>'[1]Electricity and CHPs_IN'!F$54-J323</f>
        <v>1.535399065197542</v>
      </c>
      <c r="K478" s="1">
        <f>'[1]Electricity and CHPs_IN'!G$54-K323</f>
        <v>1.4072157877776599</v>
      </c>
      <c r="L478" s="1">
        <f>'[1]Electricity and CHPs_IN'!H$54-L323</f>
        <v>1.3915697373027063</v>
      </c>
      <c r="M478" s="1">
        <f>'[1]Electricity and CHPs_IN'!I$54-M323</f>
        <v>1.3723134361366935</v>
      </c>
      <c r="N478" s="1">
        <f>'[1]Electricity and CHPs_IN'!J$54-N323</f>
        <v>1.372253231039974</v>
      </c>
      <c r="O478" s="1">
        <f>'[1]Electricity and CHPs_IN'!K$54-O323</f>
        <v>1.374159727679132</v>
      </c>
      <c r="P478" s="1">
        <f>'[1]Electricity and CHPs_IN'!L$54-P323</f>
        <v>1.3772864410476899</v>
      </c>
      <c r="Q478" s="1">
        <f>'[1]Electricity and CHPs_IN'!M$54-Q323</f>
        <v>1.3892673323763538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0.90695607037691672</v>
      </c>
      <c r="G479" s="1">
        <f>'[1]Electricity and CHPs_IN'!C$55-G324</f>
        <v>0.9478855852326824</v>
      </c>
      <c r="H479" s="1">
        <f>'[1]Electricity and CHPs_IN'!D$55-H324</f>
        <v>0.81715100844089039</v>
      </c>
      <c r="I479" s="1">
        <f>'[1]Electricity and CHPs_IN'!E$55-I324</f>
        <v>3.5997292802620597</v>
      </c>
      <c r="J479" s="1">
        <f>'[1]Electricity and CHPs_IN'!F$55-J324</f>
        <v>6.5646674122028168</v>
      </c>
      <c r="K479" s="1">
        <f>'[1]Electricity and CHPs_IN'!G$55-K324</f>
        <v>6.8337648143686609</v>
      </c>
      <c r="L479" s="1">
        <f>'[1]Electricity and CHPs_IN'!H$55-L324</f>
        <v>6.7333831822956958</v>
      </c>
      <c r="M479" s="1">
        <f>'[1]Electricity and CHPs_IN'!I$55-M324</f>
        <v>4.79961278795205</v>
      </c>
      <c r="N479" s="1">
        <f>'[1]Electricity and CHPs_IN'!J$55-N324</f>
        <v>4.3471206614471054</v>
      </c>
      <c r="O479" s="1">
        <f>'[1]Electricity and CHPs_IN'!K$55-O324</f>
        <v>4.4242825870954867</v>
      </c>
      <c r="P479" s="1">
        <f>'[1]Electricity and CHPs_IN'!L$55-P324</f>
        <v>4.5656322027574507</v>
      </c>
      <c r="Q479" s="1">
        <f>'[1]Electricity and CHPs_IN'!M$55-Q324</f>
        <v>4.5869342905582222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1.2995904327993144E-3</v>
      </c>
      <c r="J480" s="1">
        <f>'[1]Electricity and CHPs_IN'!F$58-J325</f>
        <v>3.923942838580113E-3</v>
      </c>
      <c r="K480" s="1">
        <f>'[1]Electricity and CHPs_IN'!G$58-K325</f>
        <v>3.7267092615629865E-3</v>
      </c>
      <c r="L480" s="1">
        <f>'[1]Electricity and CHPs_IN'!H$58-L325</f>
        <v>2.8054107468377144E-3</v>
      </c>
      <c r="M480" s="1">
        <f>'[1]Electricity and CHPs_IN'!I$58-M325</f>
        <v>6.3723414859223754E-3</v>
      </c>
      <c r="N480" s="1">
        <f>'[1]Electricity and CHPs_IN'!J$58-N325</f>
        <v>6.3540493801139304E-3</v>
      </c>
      <c r="O480" s="1">
        <f>'[1]Electricity and CHPs_IN'!K$58-O325</f>
        <v>1.1263416691813445E-2</v>
      </c>
      <c r="P480" s="1">
        <f>'[1]Electricity and CHPs_IN'!L$58-P325</f>
        <v>8.8297256194145822E-3</v>
      </c>
      <c r="Q480" s="1">
        <f>'[1]Electricity and CHPs_IN'!M$58-Q325</f>
        <v>2.0324342846511273E-2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2.0419260728629416</v>
      </c>
      <c r="G481" s="1">
        <f t="shared" ref="G481:K481" si="497">SUM(G482:G491)</f>
        <v>1.0910203469266531</v>
      </c>
      <c r="H481" s="1">
        <f t="shared" si="497"/>
        <v>1.0761574303617747</v>
      </c>
      <c r="I481" s="1">
        <f t="shared" si="497"/>
        <v>6.0014670517689552</v>
      </c>
      <c r="J481" s="1">
        <f t="shared" si="497"/>
        <v>8.9371359489217497</v>
      </c>
      <c r="K481" s="1">
        <f t="shared" si="497"/>
        <v>8.6388500690820216</v>
      </c>
      <c r="L481" s="1">
        <f t="shared" ref="L481:O481" si="498">SUM(L482:L491)</f>
        <v>8.3861245959056934</v>
      </c>
      <c r="M481" s="1">
        <f t="shared" si="498"/>
        <v>6.5388641384264403</v>
      </c>
      <c r="N481" s="1">
        <f t="shared" si="498"/>
        <v>6.0204704885435705</v>
      </c>
      <c r="O481" s="1">
        <f t="shared" si="498"/>
        <v>6.1167654379889811</v>
      </c>
      <c r="P481" s="1">
        <f>SUM(P482:P491)</f>
        <v>6.3014293348267021</v>
      </c>
      <c r="Q481" s="1">
        <f>SUM(Q482:Q491)</f>
        <v>6.3241949780608815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1.009877088545351</v>
      </c>
      <c r="G482" s="1">
        <f t="shared" ref="G482:K482" si="500">G471-G493</f>
        <v>0.13109715100188332</v>
      </c>
      <c r="H482" s="1">
        <f t="shared" si="500"/>
        <v>8.202162495117174E-2</v>
      </c>
      <c r="I482" s="1">
        <f t="shared" si="500"/>
        <v>1.1770807212874512</v>
      </c>
      <c r="J482" s="1">
        <f t="shared" si="500"/>
        <v>1.0990265789640172</v>
      </c>
      <c r="K482" s="1">
        <f t="shared" si="500"/>
        <v>0.25457533920548725</v>
      </c>
      <c r="L482" s="1">
        <f t="shared" ref="L482:O482" si="501">L471-L493</f>
        <v>0.19778113635755928</v>
      </c>
      <c r="M482" s="1">
        <f t="shared" si="501"/>
        <v>0.11183606720427006</v>
      </c>
      <c r="N482" s="1">
        <f t="shared" si="501"/>
        <v>7.2935068741203729E-2</v>
      </c>
      <c r="O482" s="1">
        <f t="shared" si="501"/>
        <v>9.9179539843521999E-2</v>
      </c>
      <c r="P482" s="1">
        <f t="shared" ref="P482:Q488" si="502">P471-P493</f>
        <v>0.1299581125280897</v>
      </c>
      <c r="Q482" s="1">
        <f t="shared" si="502"/>
        <v>0.24577990600364633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6.0486369547852522E-4</v>
      </c>
      <c r="L483" s="1">
        <f t="shared" ref="L483:O483" si="504">L472-L494</f>
        <v>7.3950551871535073E-4</v>
      </c>
      <c r="M483" s="1">
        <f t="shared" si="504"/>
        <v>1.6563939526882596E-3</v>
      </c>
      <c r="N483" s="1">
        <f t="shared" si="504"/>
        <v>9.5743449654171894E-4</v>
      </c>
      <c r="O483" s="1">
        <f t="shared" si="504"/>
        <v>1.7228583047981842E-3</v>
      </c>
      <c r="P483" s="1">
        <f t="shared" si="502"/>
        <v>1.627854783857218E-3</v>
      </c>
      <c r="Q483" s="1">
        <f t="shared" si="502"/>
        <v>3.4615773726773711E-3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6.236906034240159E-2</v>
      </c>
      <c r="G485" s="1">
        <f t="shared" ref="G485:K485" si="507">G474-G496</f>
        <v>1.0376160890160189E-2</v>
      </c>
      <c r="H485" s="1">
        <f t="shared" si="507"/>
        <v>4.3369258881142903E-2</v>
      </c>
      <c r="I485" s="1">
        <f t="shared" si="507"/>
        <v>3.7967572305189733E-2</v>
      </c>
      <c r="J485" s="1">
        <f t="shared" si="507"/>
        <v>7.9748997757496026E-2</v>
      </c>
      <c r="K485" s="1">
        <f t="shared" si="507"/>
        <v>8.5364619253674057E-2</v>
      </c>
      <c r="L485" s="1">
        <f t="shared" ref="L485:O485" si="508">L474-L496</f>
        <v>9.839987970719119E-2</v>
      </c>
      <c r="M485" s="1">
        <f t="shared" si="508"/>
        <v>0.13483517388015814</v>
      </c>
      <c r="N485" s="1">
        <f t="shared" si="508"/>
        <v>0.10992286635478217</v>
      </c>
      <c r="O485" s="1">
        <f t="shared" si="508"/>
        <v>0.11676306257524383</v>
      </c>
      <c r="P485" s="1">
        <f t="shared" si="502"/>
        <v>0.37066130321780333</v>
      </c>
      <c r="Q485" s="1">
        <f t="shared" si="502"/>
        <v>0.40066288869775757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8.6748726618638611E-2</v>
      </c>
      <c r="G487" s="1">
        <f t="shared" ref="G487:K487" si="511">G476-G498</f>
        <v>4.3054929103819556E-2</v>
      </c>
      <c r="H487" s="1">
        <f t="shared" si="511"/>
        <v>0.20969135418873427</v>
      </c>
      <c r="I487" s="1">
        <f t="shared" si="511"/>
        <v>1.3516752038281141</v>
      </c>
      <c r="J487" s="1">
        <f t="shared" si="511"/>
        <v>1.4112501843362093</v>
      </c>
      <c r="K487" s="1">
        <f t="shared" si="511"/>
        <v>1.6225471422351794</v>
      </c>
      <c r="L487" s="1">
        <f t="shared" ref="L487:O487" si="512">L476-L498</f>
        <v>1.4815422799243314</v>
      </c>
      <c r="M487" s="1">
        <f t="shared" si="512"/>
        <v>1.5692531712843578</v>
      </c>
      <c r="N487" s="1">
        <f t="shared" si="512"/>
        <v>1.552266804642455</v>
      </c>
      <c r="O487" s="1">
        <f t="shared" si="512"/>
        <v>1.5321780630045905</v>
      </c>
      <c r="P487" s="1">
        <f t="shared" si="502"/>
        <v>1.2994164570601914</v>
      </c>
      <c r="Q487" s="1">
        <f t="shared" si="502"/>
        <v>1.1555419458957494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0.88293119735655012</v>
      </c>
      <c r="G490" s="1">
        <f t="shared" ref="G490:K490" si="515">G479-G501</f>
        <v>0.90649210593078999</v>
      </c>
      <c r="H490" s="1">
        <f t="shared" si="515"/>
        <v>0.74107519234072572</v>
      </c>
      <c r="I490" s="1">
        <f t="shared" si="515"/>
        <v>3.4335039753215852</v>
      </c>
      <c r="J490" s="1">
        <f t="shared" si="515"/>
        <v>6.3433185533687197</v>
      </c>
      <c r="K490" s="1">
        <f t="shared" si="515"/>
        <v>6.6721195466814569</v>
      </c>
      <c r="L490" s="1">
        <f t="shared" ref="L490:O490" si="516">L479-L501</f>
        <v>6.6049099110214984</v>
      </c>
      <c r="M490" s="1">
        <f t="shared" si="516"/>
        <v>4.7150232982443363</v>
      </c>
      <c r="N490" s="1">
        <f t="shared" si="516"/>
        <v>4.2781350989528182</v>
      </c>
      <c r="O490" s="1">
        <f t="shared" si="516"/>
        <v>4.3558327583510623</v>
      </c>
      <c r="P490" s="1">
        <f>P479-P501</f>
        <v>4.4910800620763318</v>
      </c>
      <c r="Q490" s="1">
        <f>Q479-Q501</f>
        <v>4.4988147678760537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1.239579026615441E-3</v>
      </c>
      <c r="J491" s="1">
        <f t="shared" si="517"/>
        <v>3.7916344953066363E-3</v>
      </c>
      <c r="K491" s="1">
        <f t="shared" si="517"/>
        <v>3.6385580107457039E-3</v>
      </c>
      <c r="L491" s="1">
        <f t="shared" ref="L491:O491" si="518">L480-L502</f>
        <v>2.751883376397592E-3</v>
      </c>
      <c r="M491" s="1">
        <f t="shared" si="518"/>
        <v>6.2600338606300715E-3</v>
      </c>
      <c r="N491" s="1">
        <f t="shared" si="518"/>
        <v>6.2532153557697066E-3</v>
      </c>
      <c r="O491" s="1">
        <f t="shared" si="518"/>
        <v>1.1089155909764741E-2</v>
      </c>
      <c r="P491" s="1">
        <f>P480-P502</f>
        <v>8.6855451604287027E-3</v>
      </c>
      <c r="Q491" s="1">
        <f>Q480-Q502</f>
        <v>1.9933892214996918E-2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1.636267037080501</v>
      </c>
      <c r="G492" s="1">
        <f t="shared" ref="G492:K492" si="519">SUM(G493:G502)</f>
        <v>1.8411606758089305</v>
      </c>
      <c r="H492" s="1">
        <f t="shared" si="519"/>
        <v>1.8544739789931879</v>
      </c>
      <c r="I492" s="1">
        <f t="shared" si="519"/>
        <v>1.9444324367406436</v>
      </c>
      <c r="J492" s="1">
        <f t="shared" si="519"/>
        <v>1.8472586741538741</v>
      </c>
      <c r="K492" s="1">
        <f t="shared" si="519"/>
        <v>1.616494330945687</v>
      </c>
      <c r="L492" s="1">
        <f t="shared" ref="L492:O492" si="520">SUM(L493:L502)</f>
        <v>1.5546753463070366</v>
      </c>
      <c r="M492" s="1">
        <f t="shared" si="520"/>
        <v>1.4895936768142426</v>
      </c>
      <c r="N492" s="1">
        <f t="shared" si="520"/>
        <v>1.4693187711340174</v>
      </c>
      <c r="O492" s="1">
        <f t="shared" si="520"/>
        <v>1.4702546974737714</v>
      </c>
      <c r="P492" s="1">
        <f>SUM(P493:P502)</f>
        <v>1.4818634425064749</v>
      </c>
      <c r="Q492" s="1">
        <f>SUM(Q493:Q502)</f>
        <v>1.5130732766101593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2.7479116029787237E-2</v>
      </c>
      <c r="G493" s="1">
        <f t="shared" ref="G493:K493" si="522">IFERROR(G348/G316,0)*G471</f>
        <v>5.9863369697648961E-3</v>
      </c>
      <c r="H493" s="1">
        <f t="shared" si="522"/>
        <v>8.4200120588480212E-3</v>
      </c>
      <c r="I493" s="1">
        <f t="shared" si="522"/>
        <v>5.6985692529228707E-2</v>
      </c>
      <c r="J493" s="1">
        <f t="shared" si="522"/>
        <v>3.8350317272468543E-2</v>
      </c>
      <c r="K493" s="1">
        <f t="shared" si="522"/>
        <v>6.1675901584975438E-3</v>
      </c>
      <c r="L493" s="1">
        <f t="shared" ref="L493:O493" si="523">IFERROR(L348/L316,0)*L471</f>
        <v>3.8470758763542519E-3</v>
      </c>
      <c r="M493" s="1">
        <f t="shared" si="523"/>
        <v>2.0063858134591211E-3</v>
      </c>
      <c r="N493" s="1">
        <f t="shared" si="523"/>
        <v>1.1760887924981652E-3</v>
      </c>
      <c r="O493" s="1">
        <f t="shared" si="523"/>
        <v>1.5585590388483709E-3</v>
      </c>
      <c r="P493" s="1">
        <f t="shared" ref="P493:Q499" si="524">IFERROR(P348/P316,0)*P471</f>
        <v>2.1573107924884234E-3</v>
      </c>
      <c r="Q493" s="1">
        <f t="shared" si="524"/>
        <v>4.814158643863105E-3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0</v>
      </c>
      <c r="L494" s="1">
        <f t="shared" ref="L494:O494" si="526">IFERROR(L349/L317,0)*L472</f>
        <v>0</v>
      </c>
      <c r="M494" s="1">
        <f t="shared" si="526"/>
        <v>0</v>
      </c>
      <c r="N494" s="1">
        <f t="shared" si="526"/>
        <v>0</v>
      </c>
      <c r="O494" s="1">
        <f t="shared" si="526"/>
        <v>0</v>
      </c>
      <c r="P494" s="1">
        <f t="shared" si="524"/>
        <v>0</v>
      </c>
      <c r="Q494" s="1">
        <f t="shared" si="524"/>
        <v>0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1.6970843929990692E-3</v>
      </c>
      <c r="G496" s="1">
        <f t="shared" ref="G496:K496" si="529">IFERROR(G351/G319,0)*G474</f>
        <v>4.7381041514855005E-4</v>
      </c>
      <c r="H496" s="1">
        <f t="shared" si="529"/>
        <v>4.4521147073093691E-3</v>
      </c>
      <c r="I496" s="1">
        <f t="shared" si="529"/>
        <v>1.8381138713225342E-3</v>
      </c>
      <c r="J496" s="1">
        <f t="shared" si="529"/>
        <v>2.782825661090308E-3</v>
      </c>
      <c r="K496" s="1">
        <f t="shared" si="529"/>
        <v>2.0681264227556629E-3</v>
      </c>
      <c r="L496" s="1">
        <f t="shared" ref="L496:O496" si="530">IFERROR(L351/L319,0)*L474</f>
        <v>1.9139934698996248E-3</v>
      </c>
      <c r="M496" s="1">
        <f t="shared" si="530"/>
        <v>2.4189994050337693E-3</v>
      </c>
      <c r="N496" s="1">
        <f t="shared" si="530"/>
        <v>1.7725225106437353E-3</v>
      </c>
      <c r="O496" s="1">
        <f t="shared" si="530"/>
        <v>1.8348756897580115E-3</v>
      </c>
      <c r="P496" s="1">
        <f t="shared" si="524"/>
        <v>6.1529951015312796E-3</v>
      </c>
      <c r="Q496" s="1">
        <f t="shared" si="524"/>
        <v>7.8478942410810971E-3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2.3604638140899926E-3</v>
      </c>
      <c r="G498" s="1">
        <f t="shared" ref="G498:K498" si="533">IFERROR(G353/G321,0)*G476</f>
        <v>1.9660329141790358E-3</v>
      </c>
      <c r="H498" s="1">
        <f t="shared" si="533"/>
        <v>2.1526075982478941E-2</v>
      </c>
      <c r="I498" s="1">
        <f t="shared" si="533"/>
        <v>6.543828827685079E-2</v>
      </c>
      <c r="J498" s="1">
        <f t="shared" si="533"/>
        <v>4.9245298845402657E-2</v>
      </c>
      <c r="K498" s="1">
        <f t="shared" si="533"/>
        <v>3.9309407648753007E-2</v>
      </c>
      <c r="L498" s="1">
        <f t="shared" ref="L498:O498" si="534">IFERROR(L353/L321,0)*L476</f>
        <v>2.8817741013438682E-2</v>
      </c>
      <c r="M498" s="1">
        <f t="shared" si="534"/>
        <v>2.8153058126050453E-2</v>
      </c>
      <c r="N498" s="1">
        <f t="shared" si="534"/>
        <v>2.5030532272269795E-2</v>
      </c>
      <c r="O498" s="1">
        <f t="shared" si="534"/>
        <v>2.4077445539559757E-2</v>
      </c>
      <c r="P498" s="1">
        <f t="shared" si="524"/>
        <v>2.1570374424660282E-2</v>
      </c>
      <c r="Q498" s="1">
        <f t="shared" si="524"/>
        <v>2.2633918035178318E-2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1.5807054998232581</v>
      </c>
      <c r="G500" s="1">
        <f t="shared" ref="G500:K500" si="537">G478</f>
        <v>1.7913410162079455</v>
      </c>
      <c r="H500" s="1">
        <f t="shared" si="537"/>
        <v>1.743999960144387</v>
      </c>
      <c r="I500" s="1">
        <f t="shared" si="537"/>
        <v>1.6538850257165831</v>
      </c>
      <c r="J500" s="1">
        <f t="shared" si="537"/>
        <v>1.535399065197542</v>
      </c>
      <c r="K500" s="1">
        <f t="shared" si="537"/>
        <v>1.4072157877776599</v>
      </c>
      <c r="L500" s="1">
        <f t="shared" ref="L500:O500" si="538">L478</f>
        <v>1.3915697373027063</v>
      </c>
      <c r="M500" s="1">
        <f t="shared" si="538"/>
        <v>1.3723134361366935</v>
      </c>
      <c r="N500" s="1">
        <f t="shared" si="538"/>
        <v>1.372253231039974</v>
      </c>
      <c r="O500" s="1">
        <f t="shared" si="538"/>
        <v>1.374159727679132</v>
      </c>
      <c r="P500" s="1">
        <f>P478</f>
        <v>1.3772864410476899</v>
      </c>
      <c r="Q500" s="1">
        <f>Q478</f>
        <v>1.3892673323763538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2.4024873020366551E-2</v>
      </c>
      <c r="G501" s="1">
        <f t="shared" ref="G501:K501" si="539">IFERROR(G356/G324,0)*G479</f>
        <v>4.1393479301892452E-2</v>
      </c>
      <c r="H501" s="1">
        <f t="shared" si="539"/>
        <v>7.6075816100164714E-2</v>
      </c>
      <c r="I501" s="1">
        <f t="shared" si="539"/>
        <v>0.16622530494047447</v>
      </c>
      <c r="J501" s="1">
        <f t="shared" si="539"/>
        <v>0.2213488588340973</v>
      </c>
      <c r="K501" s="1">
        <f t="shared" si="539"/>
        <v>0.16164526768720364</v>
      </c>
      <c r="L501" s="1">
        <f t="shared" ref="L501:O501" si="540">IFERROR(L356/L324,0)*L479</f>
        <v>0.12847327127419778</v>
      </c>
      <c r="M501" s="1">
        <f t="shared" si="540"/>
        <v>8.4589489707713544E-2</v>
      </c>
      <c r="N501" s="1">
        <f t="shared" si="540"/>
        <v>6.89855624942875E-2</v>
      </c>
      <c r="O501" s="1">
        <f t="shared" si="540"/>
        <v>6.8449828744424415E-2</v>
      </c>
      <c r="P501" s="1">
        <f>IFERROR(P356/P324,0)*P479</f>
        <v>7.455214068111915E-2</v>
      </c>
      <c r="Q501" s="1">
        <f>IFERROR(Q356/Q324,0)*Q479</f>
        <v>8.8119522682168536E-2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6.0011406183873535E-5</v>
      </c>
      <c r="J502" s="1">
        <f t="shared" si="541"/>
        <v>1.3230834327347657E-4</v>
      </c>
      <c r="K502" s="1">
        <f t="shared" si="541"/>
        <v>8.8151250817282786E-5</v>
      </c>
      <c r="L502" s="1">
        <f t="shared" ref="L502:O502" si="542">IFERROR(L357/L325,0)*L480</f>
        <v>5.3527370440122273E-5</v>
      </c>
      <c r="M502" s="1">
        <f t="shared" si="542"/>
        <v>1.1230762529230362E-4</v>
      </c>
      <c r="N502" s="1">
        <f t="shared" si="542"/>
        <v>1.0083402434422374E-4</v>
      </c>
      <c r="O502" s="1">
        <f t="shared" si="542"/>
        <v>1.7426078204870349E-4</v>
      </c>
      <c r="P502" s="1">
        <f>IFERROR(P357/P325,0)*P480</f>
        <v>1.4418045898587927E-4</v>
      </c>
      <c r="Q502" s="1">
        <f>IFERROR(Q357/Q325,0)*Q480</f>
        <v>3.9045063151435402E-4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3.3175211384611991</v>
      </c>
      <c r="G503" s="1">
        <f t="shared" ref="G503:K503" si="543">SUM(G504:G505)</f>
        <v>3.3046633588870438</v>
      </c>
      <c r="H503" s="1">
        <f t="shared" si="543"/>
        <v>4.7995323523723457</v>
      </c>
      <c r="I503" s="1">
        <f t="shared" si="543"/>
        <v>4.6781702348416854</v>
      </c>
      <c r="J503" s="1">
        <f t="shared" si="543"/>
        <v>4.5421577420635675</v>
      </c>
      <c r="K503" s="1">
        <f t="shared" si="543"/>
        <v>4.4136191213040457</v>
      </c>
      <c r="L503" s="1">
        <f t="shared" ref="L503:O503" si="544">SUM(L504:L505)</f>
        <v>4.2525460389474112</v>
      </c>
      <c r="M503" s="1">
        <f t="shared" si="544"/>
        <v>4.0403744688222689</v>
      </c>
      <c r="N503" s="1">
        <f t="shared" si="544"/>
        <v>4.0403384379898402</v>
      </c>
      <c r="O503" s="1">
        <f t="shared" si="544"/>
        <v>4.0403797551934399</v>
      </c>
      <c r="P503" s="1">
        <f>SUM(P504:P505)</f>
        <v>4.040355532058836</v>
      </c>
      <c r="Q503" s="1">
        <f>SUM(Q504:Q505)</f>
        <v>4.0404893183135169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3.3175211384611991</v>
      </c>
      <c r="G504" s="6">
        <f>'[1]Electricity and CHPs_IN'!C$44-G363</f>
        <v>3.3046633588870438</v>
      </c>
      <c r="H504" s="6">
        <f>'[1]Electricity and CHPs_IN'!D$44-H363</f>
        <v>4.7995323523723457</v>
      </c>
      <c r="I504" s="6">
        <f>'[1]Electricity and CHPs_IN'!E$44-I363</f>
        <v>4.6781702348416854</v>
      </c>
      <c r="J504" s="6">
        <f>'[1]Electricity and CHPs_IN'!F$44-J363</f>
        <v>4.5421577420635675</v>
      </c>
      <c r="K504" s="6">
        <f>'[1]Electricity and CHPs_IN'!G$44-K363</f>
        <v>4.4136191213040457</v>
      </c>
      <c r="L504" s="6">
        <f>'[1]Electricity and CHPs_IN'!H$44-L363</f>
        <v>4.2525460389474112</v>
      </c>
      <c r="M504" s="6">
        <f>'[1]Electricity and CHPs_IN'!I$44-M363</f>
        <v>4.0403744688222689</v>
      </c>
      <c r="N504" s="6">
        <f>'[1]Electricity and CHPs_IN'!J$44-N363</f>
        <v>4.0403384379898402</v>
      </c>
      <c r="O504" s="6">
        <f>'[1]Electricity and CHPs_IN'!K$44-O363</f>
        <v>4.0403797551934399</v>
      </c>
      <c r="P504" s="6">
        <f>'[1]Electricity and CHPs_IN'!L$44-P363</f>
        <v>4.040355532058836</v>
      </c>
      <c r="Q504" s="6">
        <f>'[1]Electricity and CHPs_IN'!M$44-Q363</f>
        <v>4.0404893183135169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0</v>
      </c>
      <c r="M505" s="1">
        <f>'[1]Electricity and CHPs_IN'!I$45</f>
        <v>0</v>
      </c>
      <c r="N505" s="1">
        <f>'[1]Electricity and CHPs_IN'!J$45</f>
        <v>0</v>
      </c>
      <c r="O505" s="1">
        <f>'[1]Electricity and CHPs_IN'!K$45</f>
        <v>0</v>
      </c>
      <c r="P505" s="1">
        <f>'[1]Electricity and CHPs_IN'!L$45</f>
        <v>0</v>
      </c>
      <c r="Q505" s="1">
        <f>'[1]Electricity and CHPs_IN'!M$45</f>
        <v>0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3.3175211384611991</v>
      </c>
      <c r="G509" s="1">
        <f t="shared" ref="G509:K509" si="547">SUM(G510:G511)</f>
        <v>3.3046633588870438</v>
      </c>
      <c r="H509" s="1">
        <f t="shared" si="547"/>
        <v>4.7995323523723457</v>
      </c>
      <c r="I509" s="1">
        <f t="shared" si="547"/>
        <v>4.6781702348416854</v>
      </c>
      <c r="J509" s="1">
        <f t="shared" si="547"/>
        <v>4.5421577420635675</v>
      </c>
      <c r="K509" s="1">
        <f t="shared" si="547"/>
        <v>4.4136191213040457</v>
      </c>
      <c r="L509" s="1">
        <f t="shared" ref="L509:O509" si="548">SUM(L510:L511)</f>
        <v>4.2525460389474112</v>
      </c>
      <c r="M509" s="1">
        <f t="shared" si="548"/>
        <v>4.0403744688222689</v>
      </c>
      <c r="N509" s="1">
        <f t="shared" si="548"/>
        <v>4.0403384379898402</v>
      </c>
      <c r="O509" s="1">
        <f t="shared" si="548"/>
        <v>4.0403797551934399</v>
      </c>
      <c r="P509" s="1">
        <f>SUM(P510:P511)</f>
        <v>4.040355532058836</v>
      </c>
      <c r="Q509" s="1">
        <f>SUM(Q510:Q511)</f>
        <v>4.0404893183135169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3.3175211384611991</v>
      </c>
      <c r="G510" s="1">
        <f t="shared" ref="G510:K510" si="549">G504</f>
        <v>3.3046633588870438</v>
      </c>
      <c r="H510" s="1">
        <f t="shared" si="549"/>
        <v>4.7995323523723457</v>
      </c>
      <c r="I510" s="1">
        <f t="shared" si="549"/>
        <v>4.6781702348416854</v>
      </c>
      <c r="J510" s="1">
        <f t="shared" si="549"/>
        <v>4.5421577420635675</v>
      </c>
      <c r="K510" s="1">
        <f t="shared" si="549"/>
        <v>4.4136191213040457</v>
      </c>
      <c r="L510" s="1">
        <f t="shared" ref="L510:O510" si="550">L504</f>
        <v>4.2525460389474112</v>
      </c>
      <c r="M510" s="1">
        <f t="shared" si="550"/>
        <v>4.0403744688222689</v>
      </c>
      <c r="N510" s="1">
        <f t="shared" si="550"/>
        <v>4.0403384379898402</v>
      </c>
      <c r="O510" s="1">
        <f t="shared" si="550"/>
        <v>4.0403797551934399</v>
      </c>
      <c r="P510" s="1">
        <f>P504</f>
        <v>4.040355532058836</v>
      </c>
      <c r="Q510" s="1">
        <f>Q504</f>
        <v>4.0404893183135169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</v>
      </c>
      <c r="L511" s="1">
        <f t="shared" ref="L511:O511" si="552">L505</f>
        <v>0</v>
      </c>
      <c r="M511" s="1">
        <f t="shared" si="552"/>
        <v>0</v>
      </c>
      <c r="N511" s="1">
        <f t="shared" si="552"/>
        <v>0</v>
      </c>
      <c r="O511" s="1">
        <f t="shared" si="552"/>
        <v>0</v>
      </c>
      <c r="P511" s="1">
        <f>P505</f>
        <v>0</v>
      </c>
      <c r="Q511" s="1">
        <f>Q505</f>
        <v>0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0.69399827761502064</v>
      </c>
      <c r="G512" s="1">
        <f t="shared" ref="G512:K512" si="553">SUM(G513:G517)</f>
        <v>1.7939963541669064</v>
      </c>
      <c r="H512" s="1">
        <f t="shared" si="553"/>
        <v>3.3954509252765872</v>
      </c>
      <c r="I512" s="1">
        <f t="shared" si="553"/>
        <v>3.7814853253634824</v>
      </c>
      <c r="J512" s="1">
        <f t="shared" si="553"/>
        <v>5.0142295333330189</v>
      </c>
      <c r="K512" s="1">
        <f t="shared" si="553"/>
        <v>5.7754601412508153</v>
      </c>
      <c r="L512" s="1">
        <f t="shared" ref="L512:O512" si="554">SUM(L513:L517)</f>
        <v>6.9022726417691089</v>
      </c>
      <c r="M512" s="1">
        <f t="shared" si="554"/>
        <v>8.6451496406863058</v>
      </c>
      <c r="N512" s="1">
        <f t="shared" si="554"/>
        <v>10.144612602753391</v>
      </c>
      <c r="O512" s="1">
        <f t="shared" si="554"/>
        <v>10.191741573851097</v>
      </c>
      <c r="P512" s="1">
        <f>SUM(P513:P517)</f>
        <v>10.259511625714071</v>
      </c>
      <c r="Q512" s="1">
        <f>SUM(Q513:Q517)</f>
        <v>10.511813978788773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0.69399827761502064</v>
      </c>
      <c r="G513" s="6">
        <f>'[1]Electricity and CHPs_IN'!C$42-G382</f>
        <v>1.7939963541669064</v>
      </c>
      <c r="H513" s="6">
        <f>'[1]Electricity and CHPs_IN'!D$42-H382</f>
        <v>3.3954509252765872</v>
      </c>
      <c r="I513" s="6">
        <f>'[1]Electricity and CHPs_IN'!E$42-I382</f>
        <v>3.7289178812941532</v>
      </c>
      <c r="J513" s="6">
        <f>'[1]Electricity and CHPs_IN'!F$42-J382</f>
        <v>4.9491959366711153</v>
      </c>
      <c r="K513" s="6">
        <f>'[1]Electricity and CHPs_IN'!G$42-K382</f>
        <v>5.7140864065369836</v>
      </c>
      <c r="L513" s="6">
        <f>'[1]Electricity and CHPs_IN'!H$42-L382</f>
        <v>6.8415679308096884</v>
      </c>
      <c r="M513" s="6">
        <f>'[1]Electricity and CHPs_IN'!I$42-M382</f>
        <v>8.5107113046529417</v>
      </c>
      <c r="N513" s="6">
        <f>'[1]Electricity and CHPs_IN'!J$42-N382</f>
        <v>10.023706200422268</v>
      </c>
      <c r="O513" s="6">
        <f>'[1]Electricity and CHPs_IN'!K$42-O382</f>
        <v>10.041611768333476</v>
      </c>
      <c r="P513" s="6">
        <f>'[1]Electricity and CHPs_IN'!L$42-P382</f>
        <v>10.128634968307466</v>
      </c>
      <c r="Q513" s="6">
        <f>'[1]Electricity and CHPs_IN'!M$42-Q382</f>
        <v>10.248561176221211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1.008112459720827E-3</v>
      </c>
      <c r="L514" s="1">
        <f>'[1]Electricity and CHPs_IN'!H$43-L383</f>
        <v>1.0526619621117365E-3</v>
      </c>
      <c r="M514" s="1">
        <f>'[1]Electricity and CHPs_IN'!I$43-M383</f>
        <v>2.3150514475875623E-3</v>
      </c>
      <c r="N514" s="1">
        <f>'[1]Electricity and CHPs_IN'!J$43-N383</f>
        <v>1.3640804870675709E-3</v>
      </c>
      <c r="O514" s="1">
        <f>'[1]Electricity and CHPs_IN'!K$43-O383</f>
        <v>2.6115184091236028E-3</v>
      </c>
      <c r="P514" s="1">
        <f>'[1]Electricity and CHPs_IN'!L$43-P383</f>
        <v>2.1983246944828616E-3</v>
      </c>
      <c r="Q514" s="1">
        <f>'[1]Electricity and CHPs_IN'!M$43-Q383</f>
        <v>5.2623612429396008E-3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1.1227904969738075E-2</v>
      </c>
      <c r="J515" s="1">
        <f>'[1]Electricity and CHPs_IN'!F$50-J384</f>
        <v>2.0391950484001858E-2</v>
      </c>
      <c r="K515" s="1">
        <f>'[1]Electricity and CHPs_IN'!G$50-K384</f>
        <v>2.0956516815061804E-2</v>
      </c>
      <c r="L515" s="1">
        <f>'[1]Electricity and CHPs_IN'!H$50-L384</f>
        <v>1.8909371731790556E-2</v>
      </c>
      <c r="M515" s="1">
        <f>'[1]Electricity and CHPs_IN'!I$50-M384</f>
        <v>4.2718574641847418E-2</v>
      </c>
      <c r="N515" s="1">
        <f>'[1]Electricity and CHPs_IN'!J$50-N384</f>
        <v>3.7393367313097794E-2</v>
      </c>
      <c r="O515" s="1">
        <f>'[1]Electricity and CHPs_IN'!K$50-O384</f>
        <v>5.1146298416412439E-2</v>
      </c>
      <c r="P515" s="1">
        <f>'[1]Electricity and CHPs_IN'!L$50-P384</f>
        <v>3.5826599746827302E-2</v>
      </c>
      <c r="Q515" s="1">
        <f>'[1]Electricity and CHPs_IN'!M$50-Q384</f>
        <v>7.0734423364123708E-2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2.4436894267117988E-2</v>
      </c>
      <c r="J516" s="1">
        <f>'[1]Electricity and CHPs_IN'!F$53-J385</f>
        <v>3.1354155476114032E-2</v>
      </c>
      <c r="K516" s="1">
        <f>'[1]Electricity and CHPs_IN'!G$53-K385</f>
        <v>2.8617405669422065E-2</v>
      </c>
      <c r="L516" s="1">
        <f>'[1]Electricity and CHPs_IN'!H$53-L385</f>
        <v>2.7235783158613622E-2</v>
      </c>
      <c r="M516" s="1">
        <f>'[1]Electricity and CHPs_IN'!I$53-M385</f>
        <v>6.7670978923652342E-2</v>
      </c>
      <c r="N516" s="1">
        <f>'[1]Electricity and CHPs_IN'!J$53-N385</f>
        <v>6.2335900809210504E-2</v>
      </c>
      <c r="O516" s="1">
        <f>'[1]Electricity and CHPs_IN'!K$53-O385</f>
        <v>6.6176683103042214E-2</v>
      </c>
      <c r="P516" s="1">
        <f>'[1]Electricity and CHPs_IN'!L$53-P385</f>
        <v>6.4643336967335138E-2</v>
      </c>
      <c r="Q516" s="1">
        <f>'[1]Electricity and CHPs_IN'!M$53-Q385</f>
        <v>0.12529899508441733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1.6902644832473362E-2</v>
      </c>
      <c r="J517" s="1">
        <f>'[1]Electricity and CHPs_IN'!F$56-J386</f>
        <v>1.3287490701787915E-2</v>
      </c>
      <c r="K517" s="1">
        <f>'[1]Electricity and CHPs_IN'!G$56-K386</f>
        <v>1.0791699769626687E-2</v>
      </c>
      <c r="L517" s="1">
        <f>'[1]Electricity and CHPs_IN'!H$56-L386</f>
        <v>1.3506894106904484E-2</v>
      </c>
      <c r="M517" s="1">
        <f>'[1]Electricity and CHPs_IN'!I$56-M386</f>
        <v>2.173373102027612E-2</v>
      </c>
      <c r="N517" s="1">
        <f>'[1]Electricity and CHPs_IN'!J$56-N386</f>
        <v>1.9813053721746913E-2</v>
      </c>
      <c r="O517" s="1">
        <f>'[1]Electricity and CHPs_IN'!K$56-O386</f>
        <v>3.0195305589040732E-2</v>
      </c>
      <c r="P517" s="1">
        <f>'[1]Electricity and CHPs_IN'!L$56-P386</f>
        <v>2.8208395997960989E-2</v>
      </c>
      <c r="Q517" s="1">
        <f>'[1]Electricity and CHPs_IN'!M$56-Q386</f>
        <v>6.1957022876080209E-2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5.5858215509346039E-3</v>
      </c>
      <c r="J518" s="1">
        <f t="shared" si="555"/>
        <v>1.4356942617868351E-2</v>
      </c>
      <c r="K518" s="1">
        <f t="shared" si="555"/>
        <v>1.8431263602545114E-2</v>
      </c>
      <c r="L518" s="1">
        <f t="shared" ref="L518:O518" si="556">SUM(L519:L520)</f>
        <v>1.7698327920551121E-2</v>
      </c>
      <c r="M518" s="1">
        <f t="shared" si="556"/>
        <v>4.401230801850696E-2</v>
      </c>
      <c r="N518" s="1">
        <f t="shared" si="556"/>
        <v>3.9511960828970988E-2</v>
      </c>
      <c r="O518" s="1">
        <f t="shared" si="556"/>
        <v>0.10238960125187922</v>
      </c>
      <c r="P518" s="1">
        <f>SUM(P519:P520)</f>
        <v>8.6830805935480482E-2</v>
      </c>
      <c r="Q518" s="1">
        <f>SUM(Q519:Q520)</f>
        <v>0.13061956582086051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3.2397805916199044E-3</v>
      </c>
      <c r="J519" s="1">
        <f>'[1]Electricity and CHPs_IN'!F$46-J399</f>
        <v>9.2349048912828482E-3</v>
      </c>
      <c r="K519" s="1">
        <f>'[1]Electricity and CHPs_IN'!G$46-K399</f>
        <v>1.3274288497168461E-2</v>
      </c>
      <c r="L519" s="1">
        <f>'[1]Electricity and CHPs_IN'!H$46-L399</f>
        <v>1.2082491627115905E-2</v>
      </c>
      <c r="M519" s="1">
        <f>'[1]Electricity and CHPs_IN'!I$46-M399</f>
        <v>3.0840613558797206E-2</v>
      </c>
      <c r="N519" s="1">
        <f>'[1]Electricity and CHPs_IN'!J$46-N399</f>
        <v>2.715492941086968E-2</v>
      </c>
      <c r="O519" s="1">
        <f>'[1]Electricity and CHPs_IN'!K$46-O399</f>
        <v>7.2793117205300462E-2</v>
      </c>
      <c r="P519" s="1">
        <f>'[1]Electricity and CHPs_IN'!L$46-P399</f>
        <v>6.494205354970578E-2</v>
      </c>
      <c r="Q519" s="1">
        <f>'[1]Electricity and CHPs_IN'!M$46-Q399</f>
        <v>8.883834687892278E-2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2.3460409593146995E-3</v>
      </c>
      <c r="J520" s="1">
        <f>'[1]Electricity and CHPs_IN'!F$57-J400</f>
        <v>5.1220377265855021E-3</v>
      </c>
      <c r="K520" s="1">
        <f>'[1]Electricity and CHPs_IN'!G$57-K400</f>
        <v>5.156975105376653E-3</v>
      </c>
      <c r="L520" s="1">
        <f>'[1]Electricity and CHPs_IN'!H$57-L400</f>
        <v>5.6158362934352161E-3</v>
      </c>
      <c r="M520" s="1">
        <f>'[1]Electricity and CHPs_IN'!I$57-M400</f>
        <v>1.3171694459709751E-2</v>
      </c>
      <c r="N520" s="1">
        <f>'[1]Electricity and CHPs_IN'!J$57-N400</f>
        <v>1.2357031418101311E-2</v>
      </c>
      <c r="O520" s="1">
        <f>'[1]Electricity and CHPs_IN'!K$57-O400</f>
        <v>2.9596484046578761E-2</v>
      </c>
      <c r="P520" s="1">
        <f>'[1]Electricity and CHPs_IN'!L$57-P400</f>
        <v>2.1888752385774694E-2</v>
      </c>
      <c r="Q520" s="1">
        <f>'[1]Electricity and CHPs_IN'!M$57-Q400</f>
        <v>4.1781218941937731E-2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0.32978917422311843</v>
      </c>
      <c r="G522" s="13">
        <f t="shared" si="557"/>
        <v>0.32669879246622718</v>
      </c>
      <c r="H522" s="13">
        <f t="shared" si="557"/>
        <v>0.32598756417952196</v>
      </c>
      <c r="I522" s="13">
        <f t="shared" si="557"/>
        <v>0.32988518141954165</v>
      </c>
      <c r="J522" s="13">
        <f t="shared" si="557"/>
        <v>0.33023552077316254</v>
      </c>
      <c r="K522" s="13">
        <f t="shared" si="557"/>
        <v>0.3315793320178323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0.28363315986641074</v>
      </c>
      <c r="O522" s="13">
        <f t="shared" si="558"/>
        <v>0.3176524558285217</v>
      </c>
      <c r="P522" s="13">
        <f>IFERROR(P65/P293,"-")</f>
        <v>0.31765770627227213</v>
      </c>
      <c r="Q522" s="13">
        <f>IFERROR(Q65/Q293,"-")</f>
        <v>0.32045231070324059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0.79999973731323448</v>
      </c>
      <c r="G525" s="13">
        <f t="shared" si="559"/>
        <v>0.79999985445440736</v>
      </c>
      <c r="H525" s="13">
        <f t="shared" si="559"/>
        <v>0.79999992948898224</v>
      </c>
      <c r="I525" s="13">
        <f t="shared" si="559"/>
        <v>0.79999994711544364</v>
      </c>
      <c r="J525" s="13">
        <f t="shared" si="559"/>
        <v>0.79999986611380858</v>
      </c>
      <c r="K525" s="13">
        <f t="shared" si="559"/>
        <v>0.80000005272303365</v>
      </c>
      <c r="L525" s="13">
        <f t="shared" ref="L525:O525" si="563">IFERROR(L69/L297,"-")</f>
        <v>0.80000005545290298</v>
      </c>
      <c r="M525" s="13">
        <f t="shared" si="563"/>
        <v>0.80000005745090674</v>
      </c>
      <c r="N525" s="13">
        <f t="shared" si="563"/>
        <v>0.80000004498583599</v>
      </c>
      <c r="O525" s="13">
        <f t="shared" si="563"/>
        <v>0.80000007100264314</v>
      </c>
      <c r="P525" s="13">
        <f t="shared" si="561"/>
        <v>0.80000006577462279</v>
      </c>
      <c r="Q525" s="13">
        <f t="shared" si="561"/>
        <v>0.80000010887231454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0.30015306256796276</v>
      </c>
      <c r="G526" s="13">
        <f t="shared" ref="G526:K526" si="564">IFERROR(G71/G299,"-")</f>
        <v>0.16461059635519265</v>
      </c>
      <c r="H526" s="13">
        <f t="shared" si="564"/>
        <v>0.29635698863667886</v>
      </c>
      <c r="I526" s="13">
        <f t="shared" si="564"/>
        <v>0.30765085647144225</v>
      </c>
      <c r="J526" s="13">
        <f t="shared" si="564"/>
        <v>0.30275803242014754</v>
      </c>
      <c r="K526" s="13">
        <f t="shared" si="564"/>
        <v>0.31331768165484342</v>
      </c>
      <c r="L526" s="13">
        <f t="shared" ref="L526:O526" si="565">IFERROR(L71/L299,"-")</f>
        <v>0.32414127014230154</v>
      </c>
      <c r="M526" s="13">
        <f t="shared" si="565"/>
        <v>0.33063637007503532</v>
      </c>
      <c r="N526" s="13">
        <f t="shared" si="565"/>
        <v>0.32448212866183063</v>
      </c>
      <c r="O526" s="13">
        <f t="shared" si="565"/>
        <v>0.33154131168955187</v>
      </c>
      <c r="P526" s="13">
        <f>IFERROR(P71/P299,"-")</f>
        <v>0.32528456217221297</v>
      </c>
      <c r="Q526" s="13">
        <f>IFERROR(Q71/Q299,"-")</f>
        <v>0.32639572400045447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6.4854262549117525E-2</v>
      </c>
      <c r="G527" s="13">
        <f t="shared" ref="G527:K527" si="566">IFERROR(G72/(G300+G413),"-")</f>
        <v>7.0617893456860509E-2</v>
      </c>
      <c r="H527" s="13">
        <f t="shared" si="566"/>
        <v>9.6008518730179404E-2</v>
      </c>
      <c r="I527" s="13">
        <f t="shared" si="566"/>
        <v>0.10431004300914015</v>
      </c>
      <c r="J527" s="13">
        <f t="shared" si="566"/>
        <v>0.10449097099819601</v>
      </c>
      <c r="K527" s="13">
        <f t="shared" si="566"/>
        <v>0.10749521098916368</v>
      </c>
      <c r="L527" s="13">
        <f t="shared" ref="L527:O527" si="567">IFERROR(L72/(L300+L413),"-")</f>
        <v>0.10640935641462669</v>
      </c>
      <c r="M527" s="13">
        <f t="shared" si="567"/>
        <v>0.10351215034908523</v>
      </c>
      <c r="N527" s="13">
        <f t="shared" si="567"/>
        <v>0.10351208866383062</v>
      </c>
      <c r="O527" s="13">
        <f t="shared" si="567"/>
        <v>0.10140407974762207</v>
      </c>
      <c r="P527" s="13">
        <f>IFERROR(P72/(P300+P413),"-")</f>
        <v>0.10199667394549333</v>
      </c>
      <c r="Q527" s="13">
        <f>IFERROR(Q72/(Q300+Q413),"-")</f>
        <v>9.6712476207383977E-2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0.23131468490918919</v>
      </c>
      <c r="G528" s="13">
        <f t="shared" ref="G528:K528" si="568">IFERROR(G73/(G301+G465),"-")</f>
        <v>0.24663479123280885</v>
      </c>
      <c r="H528" s="13">
        <f t="shared" si="568"/>
        <v>0.2054979601355606</v>
      </c>
      <c r="I528" s="13">
        <f t="shared" si="568"/>
        <v>0.26256339236234472</v>
      </c>
      <c r="J528" s="13">
        <f t="shared" si="568"/>
        <v>0.262878953326109</v>
      </c>
      <c r="K528" s="13">
        <f t="shared" si="568"/>
        <v>0.25804689276709392</v>
      </c>
      <c r="L528" s="13">
        <f t="shared" ref="L528:O528" si="569">IFERROR(L73/(L301+L465),"-")</f>
        <v>0.25516815326070258</v>
      </c>
      <c r="M528" s="13">
        <f t="shared" si="569"/>
        <v>0.25027483999989802</v>
      </c>
      <c r="N528" s="13">
        <f t="shared" si="569"/>
        <v>0.25087867170693923</v>
      </c>
      <c r="O528" s="13">
        <f t="shared" si="569"/>
        <v>0.25093438236165833</v>
      </c>
      <c r="P528" s="13">
        <f>IFERROR(P73/(P301+P465),"-")</f>
        <v>0.25340365237320084</v>
      </c>
      <c r="Q528" s="13">
        <f>IFERROR(Q73/(Q301+Q465),"-")</f>
        <v>0.24803763922974384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0.59718068695877147</v>
      </c>
      <c r="L529" s="13">
        <f t="shared" ref="L529:O529" si="571">IFERROR(L83/L311,"-")</f>
        <v>0.62448627360727971</v>
      </c>
      <c r="M529" s="13">
        <f t="shared" si="571"/>
        <v>0.62596496217878483</v>
      </c>
      <c r="N529" s="13">
        <f t="shared" si="571"/>
        <v>0.62336096046981915</v>
      </c>
      <c r="O529" s="13">
        <f t="shared" si="571"/>
        <v>0.62326800567382834</v>
      </c>
      <c r="P529" s="13">
        <f t="shared" ref="P529:Q531" si="572">IFERROR(P83/P311,"-")</f>
        <v>0.62326156367506624</v>
      </c>
      <c r="Q529" s="13">
        <f t="shared" si="572"/>
        <v>0.62268883926163066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>
        <f t="shared" si="573"/>
        <v>0.39856423363103516</v>
      </c>
      <c r="K530" s="13">
        <f t="shared" si="573"/>
        <v>0.38127032005821881</v>
      </c>
      <c r="L530" s="13">
        <f t="shared" ref="L530:O530" si="574">IFERROR(L84/L312,"-")</f>
        <v>0.42330946330830294</v>
      </c>
      <c r="M530" s="13">
        <f t="shared" si="574"/>
        <v>0.43461711421589194</v>
      </c>
      <c r="N530" s="13">
        <f t="shared" si="574"/>
        <v>0.44029270971802881</v>
      </c>
      <c r="O530" s="13">
        <f t="shared" si="574"/>
        <v>0.42887730404803359</v>
      </c>
      <c r="P530" s="13">
        <f t="shared" si="572"/>
        <v>0.43635834211385061</v>
      </c>
      <c r="Q530" s="13">
        <f t="shared" si="572"/>
        <v>0.43306929851707004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>
        <f t="shared" si="575"/>
        <v>0</v>
      </c>
      <c r="L531" s="13">
        <f t="shared" ref="L531:O531" si="576">IFERROR(L85/L313,"-")</f>
        <v>0</v>
      </c>
      <c r="M531" s="13">
        <f t="shared" si="576"/>
        <v>0</v>
      </c>
      <c r="N531" s="13">
        <f t="shared" si="576"/>
        <v>0</v>
      </c>
      <c r="O531" s="13">
        <f t="shared" si="576"/>
        <v>0</v>
      </c>
      <c r="P531" s="13">
        <f t="shared" si="572"/>
        <v>0</v>
      </c>
      <c r="Q531" s="13">
        <f t="shared" si="572"/>
        <v>0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0.26103665994113245</v>
      </c>
      <c r="G532" s="13">
        <f t="shared" ref="G532:K532" si="577">IFERROR(G86/SUM(G314,G419),"-")</f>
        <v>0.21220672428475393</v>
      </c>
      <c r="H532" s="13">
        <f t="shared" si="577"/>
        <v>0.23905121158777165</v>
      </c>
      <c r="I532" s="13">
        <f t="shared" si="577"/>
        <v>0.246461424073596</v>
      </c>
      <c r="J532" s="13">
        <f t="shared" si="577"/>
        <v>0.24768923545256111</v>
      </c>
      <c r="K532" s="13">
        <f t="shared" si="577"/>
        <v>0.24881136406834045</v>
      </c>
      <c r="L532" s="13">
        <f t="shared" ref="L532:O532" si="578">IFERROR(L86/SUM(L314,L419),"-")</f>
        <v>0.24967202859858914</v>
      </c>
      <c r="M532" s="13">
        <f t="shared" si="578"/>
        <v>0.25138751542674975</v>
      </c>
      <c r="N532" s="13">
        <f t="shared" si="578"/>
        <v>0.24954826124458068</v>
      </c>
      <c r="O532" s="13">
        <f t="shared" si="578"/>
        <v>0.23992414857777838</v>
      </c>
      <c r="P532" s="13">
        <f>IFERROR(P86/SUM(P314,P419),"-")</f>
        <v>0.22812156060332947</v>
      </c>
      <c r="Q532" s="13">
        <f>IFERROR(Q86/SUM(Q314,Q419),"-")</f>
        <v>0.21080202704959625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>
        <f t="shared" si="579"/>
        <v>0.40000000000000041</v>
      </c>
      <c r="L533" s="13">
        <f t="shared" ref="L533:O533" si="580">IFERROR(L87/SUM(L315,L420),"-")</f>
        <v>0.40000000000000052</v>
      </c>
      <c r="M533" s="13">
        <f t="shared" si="580"/>
        <v>0.39999999999999991</v>
      </c>
      <c r="N533" s="13">
        <f t="shared" si="580"/>
        <v>0.39999999999999952</v>
      </c>
      <c r="O533" s="13">
        <f t="shared" si="580"/>
        <v>0.39999999999999991</v>
      </c>
      <c r="P533" s="13">
        <f>IFERROR(P87/SUM(P315,P420),"-")</f>
        <v>0.40000000000000041</v>
      </c>
      <c r="Q533" s="13">
        <f>IFERROR(Q87/SUM(Q315,Q420),"-")</f>
        <v>0.39999999999999986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0.34702038827395498</v>
      </c>
      <c r="G534" s="13">
        <f t="shared" ref="G534:K534" si="581">IFERROR(G88/SUM(G316,G471),"-'")</f>
        <v>0.35183529103249289</v>
      </c>
      <c r="H534" s="13">
        <f t="shared" si="581"/>
        <v>0.34529198693009061</v>
      </c>
      <c r="I534" s="13">
        <f t="shared" si="581"/>
        <v>0.35984424106237145</v>
      </c>
      <c r="J534" s="13">
        <f t="shared" si="581"/>
        <v>0.35980918143599488</v>
      </c>
      <c r="K534" s="13">
        <f t="shared" si="581"/>
        <v>0.35545897561634576</v>
      </c>
      <c r="L534" s="13">
        <f t="shared" ref="L534:O534" si="582">IFERROR(L88/SUM(L316,L471),"-'")</f>
        <v>0.35398578722673646</v>
      </c>
      <c r="M534" s="13">
        <f t="shared" si="582"/>
        <v>0.34723064496705891</v>
      </c>
      <c r="N534" s="13">
        <f t="shared" si="582"/>
        <v>0.34559166684623943</v>
      </c>
      <c r="O534" s="13">
        <f t="shared" si="582"/>
        <v>0.34446908339228688</v>
      </c>
      <c r="P534" s="13">
        <f>IFERROR(P88/SUM(P316,P471),"-'")</f>
        <v>0.34791648318822205</v>
      </c>
      <c r="Q534" s="13">
        <f>IFERROR(Q88/SUM(Q316,Q471),"-'")</f>
        <v>0.34640696584073666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</v>
      </c>
      <c r="L535" s="13">
        <f t="shared" ref="L535:O535" si="585">IFERROR(L89/SUM(L317,L472),"-")</f>
        <v>0</v>
      </c>
      <c r="M535" s="13">
        <f t="shared" si="585"/>
        <v>0</v>
      </c>
      <c r="N535" s="13">
        <f t="shared" si="585"/>
        <v>0</v>
      </c>
      <c r="O535" s="13">
        <f t="shared" si="585"/>
        <v>0</v>
      </c>
      <c r="P535" s="13">
        <f t="shared" ref="P535:Q543" si="586">IFERROR(P89/SUM(P317,P472),"-")</f>
        <v>0</v>
      </c>
      <c r="Q535" s="13">
        <f t="shared" si="586"/>
        <v>0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0.18700287960460735</v>
      </c>
      <c r="G537" s="13">
        <f t="shared" ref="G537:K537" si="589">IFERROR(G91/SUM(G319,G474),"-")</f>
        <v>0.26838445683982676</v>
      </c>
      <c r="H537" s="13">
        <f t="shared" si="589"/>
        <v>0.23646235687355477</v>
      </c>
      <c r="I537" s="13">
        <f t="shared" si="589"/>
        <v>0.24998360066400194</v>
      </c>
      <c r="J537" s="13">
        <f t="shared" si="589"/>
        <v>0.25042478746494656</v>
      </c>
      <c r="K537" s="13">
        <f t="shared" si="589"/>
        <v>0.25793056838063555</v>
      </c>
      <c r="L537" s="13">
        <f t="shared" ref="L537:O537" si="590">IFERROR(L91/SUM(L319,L474),"-")</f>
        <v>0.2641102371363252</v>
      </c>
      <c r="M537" s="13">
        <f t="shared" si="590"/>
        <v>0.25387339899581862</v>
      </c>
      <c r="N537" s="13">
        <f t="shared" si="590"/>
        <v>0.26834102221510614</v>
      </c>
      <c r="O537" s="13">
        <f t="shared" si="590"/>
        <v>0.24734475837106415</v>
      </c>
      <c r="P537" s="13">
        <f t="shared" si="586"/>
        <v>0.28012452140442984</v>
      </c>
      <c r="Q537" s="13">
        <f t="shared" si="586"/>
        <v>0.27143747311021704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>
        <f t="shared" si="591"/>
        <v>0.41999999999999982</v>
      </c>
      <c r="J538" s="13">
        <f t="shared" si="591"/>
        <v>0.42999999999999966</v>
      </c>
      <c r="K538" s="13">
        <f t="shared" si="591"/>
        <v>0.43999999999999989</v>
      </c>
      <c r="L538" s="13">
        <f t="shared" ref="L538:O538" si="592">IFERROR(L92/SUM(L320,L475),"-")</f>
        <v>0.44500000000000023</v>
      </c>
      <c r="M538" s="13">
        <f t="shared" si="592"/>
        <v>0.4499999999999999</v>
      </c>
      <c r="N538" s="13">
        <f t="shared" si="592"/>
        <v>0.45000000000000018</v>
      </c>
      <c r="O538" s="13">
        <f t="shared" si="592"/>
        <v>0.44999999999999979</v>
      </c>
      <c r="P538" s="13">
        <f t="shared" si="586"/>
        <v>0.44999999999999996</v>
      </c>
      <c r="Q538" s="13">
        <f t="shared" si="586"/>
        <v>0.45000000000000018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0.22076546539345035</v>
      </c>
      <c r="G539" s="13">
        <f t="shared" ref="G539:K539" si="593">IFERROR(G93/SUM(G321,G476),"-")</f>
        <v>0.29117731020922544</v>
      </c>
      <c r="H539" s="13">
        <f t="shared" si="593"/>
        <v>0.28682851986526137</v>
      </c>
      <c r="I539" s="13">
        <f t="shared" si="593"/>
        <v>0.29843532937441647</v>
      </c>
      <c r="J539" s="13">
        <f t="shared" si="593"/>
        <v>0.29988069712991072</v>
      </c>
      <c r="K539" s="13">
        <f t="shared" si="593"/>
        <v>0.3019085947854418</v>
      </c>
      <c r="L539" s="13">
        <f t="shared" ref="L539:O539" si="594">IFERROR(L93/SUM(L321,L476),"-")</f>
        <v>0.30436413121219169</v>
      </c>
      <c r="M539" s="13">
        <f t="shared" si="594"/>
        <v>0.30566818224275355</v>
      </c>
      <c r="N539" s="13">
        <f t="shared" si="594"/>
        <v>0.30731167245113689</v>
      </c>
      <c r="O539" s="13">
        <f t="shared" si="594"/>
        <v>0.30566163708136362</v>
      </c>
      <c r="P539" s="13">
        <f t="shared" si="586"/>
        <v>0.30645042243907145</v>
      </c>
      <c r="Q539" s="13">
        <f t="shared" si="586"/>
        <v>0.30249006402235934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>
        <f t="shared" si="595"/>
        <v>0.42000000000000026</v>
      </c>
      <c r="J540" s="13">
        <f t="shared" si="595"/>
        <v>0.42999999999999977</v>
      </c>
      <c r="K540" s="13">
        <f t="shared" si="595"/>
        <v>0.43999999999999995</v>
      </c>
      <c r="L540" s="13">
        <f t="shared" ref="L540:O540" si="596">IFERROR(L94/SUM(L322,L477),"-")</f>
        <v>0.44500000000000017</v>
      </c>
      <c r="M540" s="13">
        <f t="shared" si="596"/>
        <v>0.45000000000000018</v>
      </c>
      <c r="N540" s="13">
        <f t="shared" si="596"/>
        <v>0.44999999999999984</v>
      </c>
      <c r="O540" s="13">
        <f t="shared" si="596"/>
        <v>0.45</v>
      </c>
      <c r="P540" s="13">
        <f t="shared" si="586"/>
        <v>0.44999999999999973</v>
      </c>
      <c r="Q540" s="13">
        <f t="shared" si="586"/>
        <v>0.45000000000000007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0.3626544212859365</v>
      </c>
      <c r="G541" s="13">
        <f t="shared" ref="G541:K541" si="597">IFERROR(G95/SUM(G323,G478),"-")</f>
        <v>0.36305908167095785</v>
      </c>
      <c r="H541" s="13">
        <f t="shared" si="597"/>
        <v>0.3632850975323717</v>
      </c>
      <c r="I541" s="13">
        <f t="shared" si="597"/>
        <v>0.364383662863701</v>
      </c>
      <c r="J541" s="13">
        <f t="shared" si="597"/>
        <v>0.36954534370249592</v>
      </c>
      <c r="K541" s="13">
        <f t="shared" si="597"/>
        <v>0.37438677131038323</v>
      </c>
      <c r="L541" s="13">
        <f t="shared" ref="L541:O541" si="598">IFERROR(L95/SUM(L323,L478),"-")</f>
        <v>0.37859754817110836</v>
      </c>
      <c r="M541" s="13">
        <f t="shared" si="598"/>
        <v>0.38391270979782022</v>
      </c>
      <c r="N541" s="13">
        <f t="shared" si="598"/>
        <v>0.38393190743888406</v>
      </c>
      <c r="O541" s="13">
        <f t="shared" si="598"/>
        <v>0.38340630692785538</v>
      </c>
      <c r="P541" s="13">
        <f t="shared" si="586"/>
        <v>0.38256265584476284</v>
      </c>
      <c r="Q541" s="13">
        <f t="shared" si="586"/>
        <v>0.38019504473073384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0.3527028713872023</v>
      </c>
      <c r="G542" s="13">
        <f t="shared" ref="G542:K542" si="599">IFERROR(G96/SUM(G324,G479),"-")</f>
        <v>0.3599900014705732</v>
      </c>
      <c r="H542" s="13">
        <f t="shared" si="599"/>
        <v>0.3589280372915416</v>
      </c>
      <c r="I542" s="13">
        <f t="shared" si="599"/>
        <v>0.35910138576575623</v>
      </c>
      <c r="J542" s="13">
        <f t="shared" si="599"/>
        <v>0.35863673478136382</v>
      </c>
      <c r="K542" s="13">
        <f t="shared" si="599"/>
        <v>0.3571768744281309</v>
      </c>
      <c r="L542" s="13">
        <f t="shared" ref="L542:O542" si="600">IFERROR(L96/SUM(L324,L479),"-")</f>
        <v>0.35722911116763045</v>
      </c>
      <c r="M542" s="13">
        <f t="shared" si="600"/>
        <v>0.35726881330248034</v>
      </c>
      <c r="N542" s="13">
        <f t="shared" si="600"/>
        <v>0.35761765636743892</v>
      </c>
      <c r="O542" s="13">
        <f t="shared" si="600"/>
        <v>0.3576734687624108</v>
      </c>
      <c r="P542" s="13">
        <f t="shared" si="586"/>
        <v>0.3577692281627961</v>
      </c>
      <c r="Q542" s="13">
        <f t="shared" si="586"/>
        <v>0.35736878344585105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>
        <f t="shared" si="601"/>
        <v>0.6000000000000002</v>
      </c>
      <c r="J543" s="13">
        <f t="shared" si="601"/>
        <v>0.60499999999999909</v>
      </c>
      <c r="K543" s="13">
        <f t="shared" si="601"/>
        <v>0.61000000000000021</v>
      </c>
      <c r="L543" s="13">
        <f t="shared" ref="L543:O543" si="602">IFERROR(L97/SUM(L325,L480),"-")</f>
        <v>0.61499999999999999</v>
      </c>
      <c r="M543" s="13">
        <f t="shared" si="602"/>
        <v>0.61999999999999966</v>
      </c>
      <c r="N543" s="13">
        <f t="shared" si="602"/>
        <v>0.61999999999999933</v>
      </c>
      <c r="O543" s="13">
        <f t="shared" si="602"/>
        <v>0.62000000000000044</v>
      </c>
      <c r="P543" s="13">
        <f t="shared" si="586"/>
        <v>0.61999999999999977</v>
      </c>
      <c r="Q543" s="13">
        <f t="shared" si="586"/>
        <v>0.61999999999999955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0.35745695376016606</v>
      </c>
      <c r="G544" s="13">
        <f t="shared" ref="G544:K544" si="603">IFERROR(G131/G359,"-")</f>
        <v>0.35745695376016601</v>
      </c>
      <c r="H544" s="13">
        <f t="shared" si="603"/>
        <v>0.35745695376016595</v>
      </c>
      <c r="I544" s="13">
        <f t="shared" si="603"/>
        <v>0.35745695376016623</v>
      </c>
      <c r="J544" s="13">
        <f t="shared" si="603"/>
        <v>0.35745695376016595</v>
      </c>
      <c r="K544" s="13">
        <f t="shared" si="603"/>
        <v>0.35745695376016617</v>
      </c>
      <c r="L544" s="13">
        <f t="shared" ref="L544:O544" si="604">IFERROR(L131/L359,"-")</f>
        <v>0.35745695376016617</v>
      </c>
      <c r="M544" s="13">
        <f t="shared" si="604"/>
        <v>0.35745695376016584</v>
      </c>
      <c r="N544" s="13">
        <f t="shared" si="604"/>
        <v>0.35745695376016567</v>
      </c>
      <c r="O544" s="13">
        <f t="shared" si="604"/>
        <v>0.35745695376016617</v>
      </c>
      <c r="P544" s="13">
        <f>IFERROR(P131/P359,"-")</f>
        <v>0.35745695376016617</v>
      </c>
      <c r="Q544" s="13">
        <f>IFERROR(Q131/Q359,"-")</f>
        <v>0.35745695376016573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 t="str">
        <f t="shared" si="605"/>
        <v>-</v>
      </c>
      <c r="L545" s="13" t="str">
        <f t="shared" ref="L545:O545" si="606">IFERROR(L132/L360,"-")</f>
        <v>-</v>
      </c>
      <c r="M545" s="13" t="str">
        <f t="shared" si="606"/>
        <v>-</v>
      </c>
      <c r="N545" s="13" t="str">
        <f t="shared" si="606"/>
        <v>-</v>
      </c>
      <c r="O545" s="13" t="str">
        <f t="shared" si="606"/>
        <v>-</v>
      </c>
      <c r="P545" s="13" t="str">
        <f>IFERROR(P132/P360,"-")</f>
        <v>-</v>
      </c>
      <c r="Q545" s="13" t="str">
        <f>IFERROR(Q132/Q360,"-")</f>
        <v>-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3.8352267749042906E-2</v>
      </c>
      <c r="G546" s="13">
        <f t="shared" ref="G546:K546" si="607">IFERROR(G133/SUM(G361,G428),"-")</f>
        <v>3.755195888255547E-2</v>
      </c>
      <c r="H546" s="13">
        <f t="shared" si="607"/>
        <v>3.7349394230466161E-2</v>
      </c>
      <c r="I546" s="13">
        <f t="shared" si="607"/>
        <v>3.7525605691102963E-2</v>
      </c>
      <c r="J546" s="13">
        <f t="shared" si="607"/>
        <v>3.7485031173152321E-2</v>
      </c>
      <c r="K546" s="13">
        <f t="shared" si="607"/>
        <v>3.7694819826223892E-2</v>
      </c>
      <c r="L546" s="13">
        <f t="shared" ref="L546:O546" si="608">IFERROR(L133/SUM(L361,L428),"-")</f>
        <v>3.7902695923195132E-2</v>
      </c>
      <c r="M546" s="13">
        <f t="shared" si="608"/>
        <v>3.8110135800912041E-2</v>
      </c>
      <c r="N546" s="13">
        <f t="shared" si="608"/>
        <v>3.8110286106753738E-2</v>
      </c>
      <c r="O546" s="13">
        <f t="shared" si="608"/>
        <v>3.81105826591785E-2</v>
      </c>
      <c r="P546" s="13">
        <f>IFERROR(P133/SUM(P361,P428),"-")</f>
        <v>3.8110669268573899E-2</v>
      </c>
      <c r="Q546" s="13">
        <f>IFERROR(Q133/SUM(Q361,Q428),"-")</f>
        <v>3.8112350242701397E-2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 t="str">
        <f t="shared" si="609"/>
        <v>-</v>
      </c>
      <c r="L547" s="13" t="str">
        <f t="shared" ref="L547:O547" si="610">IFERROR(L134/SUM(L362,L429),"-")</f>
        <v>-</v>
      </c>
      <c r="M547" s="13" t="str">
        <f t="shared" si="610"/>
        <v>-</v>
      </c>
      <c r="N547" s="13" t="str">
        <f t="shared" si="610"/>
        <v>-</v>
      </c>
      <c r="O547" s="13" t="str">
        <f t="shared" si="610"/>
        <v>-</v>
      </c>
      <c r="P547" s="13" t="str">
        <f>IFERROR(P134/SUM(P362,P429),"-")</f>
        <v>-</v>
      </c>
      <c r="Q547" s="13" t="str">
        <f>IFERROR(Q134/SUM(Q362,Q429),"-")</f>
        <v>-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6.1975359955001252E-2</v>
      </c>
      <c r="G548" s="13">
        <f t="shared" ref="G548:K548" si="611">IFERROR(G135/SUM(G363,G504),"-")</f>
        <v>6.1973082164939013E-2</v>
      </c>
      <c r="H548" s="13">
        <f t="shared" si="611"/>
        <v>6.1972650567355285E-2</v>
      </c>
      <c r="I548" s="13">
        <f t="shared" si="611"/>
        <v>6.1972650567355347E-2</v>
      </c>
      <c r="J548" s="13">
        <f t="shared" si="611"/>
        <v>6.1972650567355264E-2</v>
      </c>
      <c r="K548" s="13">
        <f t="shared" si="611"/>
        <v>6.1972650567355299E-2</v>
      </c>
      <c r="L548" s="13">
        <f t="shared" ref="L548:O548" si="612">IFERROR(L135/SUM(L363,L504),"-")</f>
        <v>6.1972650567355292E-2</v>
      </c>
      <c r="M548" s="13">
        <f t="shared" si="612"/>
        <v>6.1972650567355264E-2</v>
      </c>
      <c r="N548" s="13">
        <f t="shared" si="612"/>
        <v>6.1972650567355334E-2</v>
      </c>
      <c r="O548" s="13">
        <f t="shared" si="612"/>
        <v>6.1972650567355278E-2</v>
      </c>
      <c r="P548" s="13">
        <f>IFERROR(P135/SUM(P363,P504),"-")</f>
        <v>6.1972650567355396E-2</v>
      </c>
      <c r="Q548" s="13">
        <f>IFERROR(Q135/SUM(Q363,Q504),"-")</f>
        <v>6.1972650567355334E-2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 t="str">
        <f t="shared" si="613"/>
        <v>-</v>
      </c>
      <c r="L549" s="13" t="str">
        <f t="shared" ref="L549:O549" si="614">IFERROR(L136/SUM(L364,L505),"-")</f>
        <v>-</v>
      </c>
      <c r="M549" s="13" t="str">
        <f t="shared" si="614"/>
        <v>-</v>
      </c>
      <c r="N549" s="13" t="str">
        <f t="shared" si="614"/>
        <v>-</v>
      </c>
      <c r="O549" s="13" t="str">
        <f t="shared" si="614"/>
        <v>-</v>
      </c>
      <c r="P549" s="13" t="str">
        <f>IFERROR(P136/SUM(P364,P505),"-")</f>
        <v>-</v>
      </c>
      <c r="Q549" s="13" t="str">
        <f>IFERROR(Q136/SUM(Q364,Q505),"-")</f>
        <v>-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0.24364006682253217</v>
      </c>
      <c r="G550" s="13">
        <f t="shared" ref="G550:K550" si="615">IFERROR(G152/SUM(G380,G437),"-")</f>
        <v>0.25003278015791636</v>
      </c>
      <c r="H550" s="13">
        <f t="shared" si="615"/>
        <v>0.25926537042640035</v>
      </c>
      <c r="I550" s="13">
        <f t="shared" si="615"/>
        <v>0.27496007574371312</v>
      </c>
      <c r="J550" s="13">
        <f t="shared" si="615"/>
        <v>0.29056848585836664</v>
      </c>
      <c r="K550" s="13">
        <f t="shared" si="615"/>
        <v>0.30616571880375715</v>
      </c>
      <c r="L550" s="13">
        <f t="shared" ref="L550:O550" si="616">IFERROR(L152/SUM(L380,L437),"-")</f>
        <v>0.3061160912711115</v>
      </c>
      <c r="M550" s="13">
        <f t="shared" si="616"/>
        <v>0.30602135280816833</v>
      </c>
      <c r="N550" s="13">
        <f t="shared" si="616"/>
        <v>0.30530874265401753</v>
      </c>
      <c r="O550" s="13">
        <f t="shared" si="616"/>
        <v>0.30491768639858563</v>
      </c>
      <c r="P550" s="13">
        <f>IFERROR(P152/SUM(P380,P437),"-")</f>
        <v>0.30534871549006903</v>
      </c>
      <c r="Q550" s="13">
        <f>IFERROR(Q152/SUM(Q380,Q437),"-")</f>
        <v>0.30298644269784197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</v>
      </c>
      <c r="L551" s="13">
        <f t="shared" ref="L551:O551" si="618">IFERROR(L153/L381,"-")</f>
        <v>0</v>
      </c>
      <c r="M551" s="13">
        <f t="shared" si="618"/>
        <v>0</v>
      </c>
      <c r="N551" s="13">
        <f t="shared" si="618"/>
        <v>0</v>
      </c>
      <c r="O551" s="13">
        <f t="shared" si="618"/>
        <v>0</v>
      </c>
      <c r="P551" s="13">
        <f>IFERROR(P153/P381,"-")</f>
        <v>0</v>
      </c>
      <c r="Q551" s="13">
        <f>IFERROR(Q153/Q381,"-")</f>
        <v>0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0.19721254570632321</v>
      </c>
      <c r="G552" s="13">
        <f t="shared" ref="G552:K552" si="619">IFERROR(G154/SUM(G382,G513),"-")</f>
        <v>0.22581086004792433</v>
      </c>
      <c r="H552" s="13">
        <f t="shared" si="619"/>
        <v>0.25524379862251528</v>
      </c>
      <c r="I552" s="13">
        <f t="shared" si="619"/>
        <v>0.33834186458008336</v>
      </c>
      <c r="J552" s="13">
        <f t="shared" si="619"/>
        <v>0.34570774774347002</v>
      </c>
      <c r="K552" s="13">
        <f t="shared" si="619"/>
        <v>0.35302795868785214</v>
      </c>
      <c r="L552" s="13">
        <f t="shared" ref="L552:O552" si="620">IFERROR(L154/SUM(L382,L513),"-")</f>
        <v>0.36032894732024295</v>
      </c>
      <c r="M552" s="13">
        <f t="shared" si="620"/>
        <v>0.36757240575434003</v>
      </c>
      <c r="N552" s="13">
        <f t="shared" si="620"/>
        <v>0.36762388714580568</v>
      </c>
      <c r="O552" s="13">
        <f t="shared" si="620"/>
        <v>0.36757669977194313</v>
      </c>
      <c r="P552" s="13">
        <f t="shared" ref="P552:Q556" si="621">IFERROR(P154/SUM(P382,P513),"-")</f>
        <v>0.36758913636539209</v>
      </c>
      <c r="Q552" s="13">
        <f t="shared" si="621"/>
        <v>0.36748917458594627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</v>
      </c>
      <c r="L553" s="13">
        <f t="shared" ref="L553:O553" si="623">IFERROR(L155/SUM(L383,L514),"-")</f>
        <v>0</v>
      </c>
      <c r="M553" s="13">
        <f t="shared" si="623"/>
        <v>0</v>
      </c>
      <c r="N553" s="13">
        <f t="shared" si="623"/>
        <v>0</v>
      </c>
      <c r="O553" s="13">
        <f t="shared" si="623"/>
        <v>0</v>
      </c>
      <c r="P553" s="13">
        <f t="shared" si="621"/>
        <v>0</v>
      </c>
      <c r="Q553" s="13">
        <f t="shared" si="621"/>
        <v>0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0.19486038548964696</v>
      </c>
      <c r="J554" s="13">
        <f t="shared" si="624"/>
        <v>0.21345998175189909</v>
      </c>
      <c r="K554" s="13">
        <f t="shared" si="624"/>
        <v>0.21899384152162465</v>
      </c>
      <c r="L554" s="13">
        <f t="shared" ref="L554:O554" si="625">IFERROR(L156/SUM(L384,L515),"-")</f>
        <v>0.217527637475432</v>
      </c>
      <c r="M554" s="13">
        <f t="shared" si="625"/>
        <v>0.22321836308502638</v>
      </c>
      <c r="N554" s="13">
        <f t="shared" si="625"/>
        <v>0.23667006076791328</v>
      </c>
      <c r="O554" s="13">
        <f t="shared" si="625"/>
        <v>0.2257107149206227</v>
      </c>
      <c r="P554" s="13">
        <f t="shared" si="621"/>
        <v>0.21790421906688562</v>
      </c>
      <c r="Q554" s="13">
        <f t="shared" si="621"/>
        <v>0.20819806088634649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0.23929478646343613</v>
      </c>
      <c r="J555" s="13">
        <f t="shared" si="626"/>
        <v>0.24423544801476652</v>
      </c>
      <c r="K555" s="13">
        <f t="shared" si="626"/>
        <v>0.24652892503673485</v>
      </c>
      <c r="L555" s="13">
        <f t="shared" ref="L555:O555" si="627">IFERROR(L157/SUM(L385,L516),"-")</f>
        <v>0.24865613723014468</v>
      </c>
      <c r="M555" s="13">
        <f t="shared" si="627"/>
        <v>0.25712503511839296</v>
      </c>
      <c r="N555" s="13">
        <f t="shared" si="627"/>
        <v>0.26657168487444644</v>
      </c>
      <c r="O555" s="13">
        <f t="shared" si="627"/>
        <v>0.25313353339187655</v>
      </c>
      <c r="P555" s="13">
        <f t="shared" si="621"/>
        <v>0.25763700115368476</v>
      </c>
      <c r="Q555" s="13">
        <f t="shared" si="621"/>
        <v>0.25135582449545413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0.31999210324879096</v>
      </c>
      <c r="J556" s="13">
        <f t="shared" si="628"/>
        <v>0.3116913946327049</v>
      </c>
      <c r="K556" s="13">
        <f t="shared" si="628"/>
        <v>0.30929969031718141</v>
      </c>
      <c r="L556" s="13">
        <f t="shared" ref="L556:O556" si="629">IFERROR(L158/SUM(L386,L517),"-")</f>
        <v>0.32503179278950622</v>
      </c>
      <c r="M556" s="13">
        <f t="shared" si="629"/>
        <v>0.32056043125601547</v>
      </c>
      <c r="N556" s="13">
        <f t="shared" si="629"/>
        <v>0.3347010500205399</v>
      </c>
      <c r="O556" s="13">
        <f t="shared" si="629"/>
        <v>0.32944016236710477</v>
      </c>
      <c r="P556" s="13">
        <f t="shared" si="621"/>
        <v>0.333466434385641</v>
      </c>
      <c r="Q556" s="13">
        <f t="shared" si="621"/>
        <v>0.33026652829869063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0.15000000000000022</v>
      </c>
      <c r="M563" s="13">
        <f t="shared" si="631"/>
        <v>0.15000000000000013</v>
      </c>
      <c r="N563" s="13">
        <f t="shared" si="631"/>
        <v>0.14999999999999988</v>
      </c>
      <c r="O563" s="13">
        <f t="shared" si="631"/>
        <v>0.15</v>
      </c>
      <c r="P563" s="13">
        <f>IFERROR(P168/P396,"-")</f>
        <v>0.15</v>
      </c>
      <c r="Q563" s="13">
        <f>IFERROR(Q168/Q396,"-")</f>
        <v>0.15000000000000005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0.42000000000000015</v>
      </c>
      <c r="L564" s="13">
        <f t="shared" ref="L564:O564" si="633">IFERROR(L170/SUM(L398,L439),"-")</f>
        <v>0.4199999999999996</v>
      </c>
      <c r="M564" s="13">
        <f t="shared" si="633"/>
        <v>0.42</v>
      </c>
      <c r="N564" s="13">
        <f t="shared" si="633"/>
        <v>0.41999999999999987</v>
      </c>
      <c r="O564" s="13">
        <f t="shared" si="633"/>
        <v>0.41999999999999987</v>
      </c>
      <c r="P564" s="13">
        <f>IFERROR(P170/SUM(P398,P439),"-")</f>
        <v>0.41999999999999993</v>
      </c>
      <c r="Q564" s="13">
        <f>IFERROR(Q170/SUM(Q398,Q439),"-")</f>
        <v>0.42000000000000015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0.49500000000000022</v>
      </c>
      <c r="J565" s="13">
        <f t="shared" si="634"/>
        <v>0.52249999999999974</v>
      </c>
      <c r="K565" s="13">
        <f t="shared" si="634"/>
        <v>0.55000000000000038</v>
      </c>
      <c r="L565" s="13">
        <f t="shared" ref="L565:O565" si="635">IFERROR(L171/SUM(L399,L519),"-")</f>
        <v>0.5750000000000004</v>
      </c>
      <c r="M565" s="13">
        <f t="shared" si="635"/>
        <v>0.6</v>
      </c>
      <c r="N565" s="13">
        <f t="shared" si="635"/>
        <v>0.59999999999999987</v>
      </c>
      <c r="O565" s="13">
        <f t="shared" si="635"/>
        <v>0.60000000000000009</v>
      </c>
      <c r="P565" s="13">
        <f>IFERROR(P171/SUM(P399,P519),"-")</f>
        <v>0.5999999999999992</v>
      </c>
      <c r="Q565" s="13">
        <f>IFERROR(Q171/SUM(Q399,Q519),"-")</f>
        <v>0.59999999999999953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0.47500000000000059</v>
      </c>
      <c r="J566" s="13">
        <f t="shared" si="636"/>
        <v>0.50750000000000006</v>
      </c>
      <c r="K566" s="13">
        <f t="shared" si="636"/>
        <v>0.53999999999999959</v>
      </c>
      <c r="L566" s="13">
        <f t="shared" ref="L566:O566" si="637">IFERROR(L172/SUM(L400,L520),"-")</f>
        <v>0.55750000000000022</v>
      </c>
      <c r="M566" s="13">
        <f t="shared" si="637"/>
        <v>0.57500000000000018</v>
      </c>
      <c r="N566" s="13">
        <f t="shared" si="637"/>
        <v>0.57499999999999984</v>
      </c>
      <c r="O566" s="13">
        <f t="shared" si="637"/>
        <v>0.57499999999999996</v>
      </c>
      <c r="P566" s="13">
        <f>IFERROR(P172/SUM(P400,P520),"-")</f>
        <v>0.57499999999999984</v>
      </c>
      <c r="Q566" s="13">
        <f>IFERROR(Q172/SUM(Q400,Q520),"-")</f>
        <v>0.57500000000000007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0.69983628361008809</v>
      </c>
      <c r="G567" s="13">
        <f t="shared" si="638"/>
        <v>0.6999095983281739</v>
      </c>
      <c r="H567" s="13">
        <f t="shared" si="638"/>
        <v>0.69999959618453733</v>
      </c>
      <c r="I567" s="13">
        <f t="shared" si="638"/>
        <v>0.69998602652044628</v>
      </c>
      <c r="J567" s="13">
        <f t="shared" si="638"/>
        <v>0.69998281516457239</v>
      </c>
      <c r="K567" s="13">
        <f t="shared" si="638"/>
        <v>0.69998344325120809</v>
      </c>
      <c r="L567" s="13">
        <f t="shared" ref="L567:O567" si="639">IFERROR(L174/L402,"-")</f>
        <v>0.6999377831352781</v>
      </c>
      <c r="M567" s="13">
        <f t="shared" si="639"/>
        <v>0.69994700255006426</v>
      </c>
      <c r="N567" s="13">
        <f t="shared" si="639"/>
        <v>0.69999234193567494</v>
      </c>
      <c r="O567" s="13">
        <f t="shared" si="639"/>
        <v>0.69998678258673541</v>
      </c>
      <c r="P567" s="13">
        <f t="shared" ref="P567:Q573" si="640">IFERROR(P174/P402,"-")</f>
        <v>0.69998608858616551</v>
      </c>
      <c r="Q567" s="13">
        <f t="shared" si="640"/>
        <v>0.69998209174089554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0.86677460364446124</v>
      </c>
      <c r="G568" s="13">
        <f t="shared" si="638"/>
        <v>0.86622116069803368</v>
      </c>
      <c r="H568" s="13">
        <f t="shared" si="638"/>
        <v>0.86703332141406819</v>
      </c>
      <c r="I568" s="13">
        <f t="shared" si="638"/>
        <v>0.86693267161898868</v>
      </c>
      <c r="J568" s="13">
        <f t="shared" si="638"/>
        <v>0.8670045057303013</v>
      </c>
      <c r="K568" s="13">
        <f t="shared" si="638"/>
        <v>0.8670372832256994</v>
      </c>
      <c r="L568" s="13">
        <f t="shared" ref="L568:O568" si="641">IFERROR(L175/L403,"-")</f>
        <v>0.86703785416877521</v>
      </c>
      <c r="M568" s="13">
        <f t="shared" si="641"/>
        <v>0.86703032925598844</v>
      </c>
      <c r="N568" s="13">
        <f t="shared" si="641"/>
        <v>0.86703865985575568</v>
      </c>
      <c r="O568" s="13">
        <f t="shared" si="641"/>
        <v>0.86703147694396543</v>
      </c>
      <c r="P568" s="13">
        <f t="shared" si="640"/>
        <v>0.86703493029904943</v>
      </c>
      <c r="Q568" s="13">
        <f t="shared" si="640"/>
        <v>0.86702809492466615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0.89438497697556762</v>
      </c>
      <c r="G569" s="13">
        <f t="shared" si="638"/>
        <v>0.89419699860034429</v>
      </c>
      <c r="H569" s="13">
        <f t="shared" si="638"/>
        <v>0.89415294746218621</v>
      </c>
      <c r="I569" s="13">
        <f t="shared" si="638"/>
        <v>0.89415454926370808</v>
      </c>
      <c r="J569" s="13">
        <f t="shared" si="638"/>
        <v>0.89425403596377728</v>
      </c>
      <c r="K569" s="13">
        <f t="shared" si="638"/>
        <v>0.89426743295561995</v>
      </c>
      <c r="L569" s="13">
        <f t="shared" ref="L569:O569" si="642">IFERROR(L176/L404,"-")</f>
        <v>0.89426887075119743</v>
      </c>
      <c r="M569" s="13">
        <f t="shared" si="642"/>
        <v>0.89426709409554028</v>
      </c>
      <c r="N569" s="13">
        <f t="shared" si="642"/>
        <v>0.89426952061827669</v>
      </c>
      <c r="O569" s="13">
        <f t="shared" si="642"/>
        <v>0.89426871298328292</v>
      </c>
      <c r="P569" s="13">
        <f t="shared" si="640"/>
        <v>0.89426899763066403</v>
      </c>
      <c r="Q569" s="13">
        <f t="shared" si="640"/>
        <v>0.89426803263597532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0.90378183225339781</v>
      </c>
      <c r="G570" s="13">
        <f t="shared" si="638"/>
        <v>0.90368538163017409</v>
      </c>
      <c r="H570" s="13">
        <f t="shared" si="638"/>
        <v>0.90396812212877764</v>
      </c>
      <c r="I570" s="13">
        <f t="shared" si="638"/>
        <v>0.9042599526393903</v>
      </c>
      <c r="J570" s="13">
        <f t="shared" si="638"/>
        <v>0.90426182277172285</v>
      </c>
      <c r="K570" s="13">
        <f t="shared" si="638"/>
        <v>0.90426555282491505</v>
      </c>
      <c r="L570" s="13">
        <f t="shared" ref="L570:O570" si="643">IFERROR(L177/L405,"-")</f>
        <v>0.90426547861603568</v>
      </c>
      <c r="M570" s="13">
        <f t="shared" si="643"/>
        <v>0.90425480163359295</v>
      </c>
      <c r="N570" s="13">
        <f t="shared" si="643"/>
        <v>0.90426533311238078</v>
      </c>
      <c r="O570" s="13">
        <f t="shared" si="643"/>
        <v>0.90423991914922497</v>
      </c>
      <c r="P570" s="13">
        <f t="shared" si="640"/>
        <v>0.90425869981644902</v>
      </c>
      <c r="Q570" s="13">
        <f t="shared" si="640"/>
        <v>0.90422142147242734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0.90378278457491601</v>
      </c>
      <c r="G571" s="13">
        <f t="shared" si="638"/>
        <v>0.90368215910298233</v>
      </c>
      <c r="H571" s="13">
        <f t="shared" si="638"/>
        <v>0.9040865263358645</v>
      </c>
      <c r="I571" s="13">
        <f t="shared" si="638"/>
        <v>0.90425764781296913</v>
      </c>
      <c r="J571" s="13">
        <f t="shared" si="638"/>
        <v>0.9042600318863393</v>
      </c>
      <c r="K571" s="13">
        <f t="shared" si="638"/>
        <v>0.90426458913447316</v>
      </c>
      <c r="L571" s="13">
        <f t="shared" ref="L571:O571" si="644">IFERROR(L178/L406,"-")</f>
        <v>0.90426451261265828</v>
      </c>
      <c r="M571" s="13">
        <f t="shared" si="644"/>
        <v>0.90425067724597152</v>
      </c>
      <c r="N571" s="13">
        <f t="shared" si="644"/>
        <v>0.90426430193092389</v>
      </c>
      <c r="O571" s="13">
        <f t="shared" si="644"/>
        <v>0.90423089682669844</v>
      </c>
      <c r="P571" s="13">
        <f t="shared" si="640"/>
        <v>0.90425469995718333</v>
      </c>
      <c r="Q571" s="13">
        <f t="shared" si="640"/>
        <v>0.90419268905500405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0.90378279460014987</v>
      </c>
      <c r="G572" s="13">
        <f t="shared" si="638"/>
        <v>0.90368285416569738</v>
      </c>
      <c r="H572" s="13">
        <f t="shared" si="638"/>
        <v>0.9041336638353854</v>
      </c>
      <c r="I572" s="13">
        <f t="shared" si="638"/>
        <v>0.90425955967098348</v>
      </c>
      <c r="J572" s="13">
        <f t="shared" si="638"/>
        <v>0.90425865220620416</v>
      </c>
      <c r="K572" s="13">
        <f t="shared" si="638"/>
        <v>0.90426491335019954</v>
      </c>
      <c r="L572" s="13">
        <f t="shared" ref="L572:O572" si="645">IFERROR(L179/L407,"-")</f>
        <v>0.90426468813848593</v>
      </c>
      <c r="M572" s="13">
        <f t="shared" si="645"/>
        <v>0.90424850368848331</v>
      </c>
      <c r="N572" s="13">
        <f t="shared" si="645"/>
        <v>0.90426465170523174</v>
      </c>
      <c r="O572" s="13">
        <f t="shared" si="645"/>
        <v>0.90422068895591345</v>
      </c>
      <c r="P572" s="13">
        <f t="shared" si="640"/>
        <v>0.90425397528312423</v>
      </c>
      <c r="Q572" s="13">
        <f t="shared" si="640"/>
        <v>0.9041926668403879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0.90378332539399142</v>
      </c>
      <c r="G573" s="13">
        <f t="shared" si="638"/>
        <v>0.90368354132215711</v>
      </c>
      <c r="H573" s="13">
        <f t="shared" si="638"/>
        <v>0.90410385490036149</v>
      </c>
      <c r="I573" s="13">
        <f t="shared" si="638"/>
        <v>0.90426213336862127</v>
      </c>
      <c r="J573" s="13">
        <f t="shared" si="638"/>
        <v>0.90426256766904023</v>
      </c>
      <c r="K573" s="13">
        <f t="shared" si="638"/>
        <v>0.90426607626036348</v>
      </c>
      <c r="L573" s="13">
        <f t="shared" ref="L573:O573" si="646">IFERROR(L180/L408,"-")</f>
        <v>0.90426595514274766</v>
      </c>
      <c r="M573" s="13">
        <f t="shared" si="646"/>
        <v>0.9042553249693861</v>
      </c>
      <c r="N573" s="13">
        <f t="shared" si="646"/>
        <v>0.90426592345977519</v>
      </c>
      <c r="O573" s="13">
        <f t="shared" si="646"/>
        <v>0.9042402169962831</v>
      </c>
      <c r="P573" s="13">
        <f t="shared" si="640"/>
        <v>0.90425666239086622</v>
      </c>
      <c r="Q573" s="13">
        <f t="shared" si="640"/>
        <v>0.90421189200981333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0.5993381637329166</v>
      </c>
      <c r="G575" s="4">
        <f t="shared" ref="G575:K575" si="647">IFERROR(G212/G442,"-")</f>
        <v>0.56030670018930007</v>
      </c>
      <c r="H575" s="4">
        <f t="shared" si="647"/>
        <v>0.56002313816797411</v>
      </c>
      <c r="I575" s="4">
        <f t="shared" si="647"/>
        <v>0.48113325474954799</v>
      </c>
      <c r="J575" s="4">
        <f t="shared" si="647"/>
        <v>0.5069423260718503</v>
      </c>
      <c r="K575" s="4">
        <f t="shared" si="647"/>
        <v>0.50699105576936987</v>
      </c>
      <c r="L575" s="4">
        <f t="shared" ref="L575:O575" si="648">IFERROR(L212/L442,"-")</f>
        <v>0.39175237621799081</v>
      </c>
      <c r="M575" s="4">
        <f t="shared" si="648"/>
        <v>0.50696804866184875</v>
      </c>
      <c r="N575" s="4">
        <f t="shared" si="648"/>
        <v>0.38124147271666103</v>
      </c>
      <c r="O575" s="4">
        <f t="shared" si="648"/>
        <v>0.38168521404459249</v>
      </c>
      <c r="P575" s="4">
        <f>IFERROR(P212/P442,"-")</f>
        <v>0.38121696913136188</v>
      </c>
      <c r="Q575" s="4">
        <f>IFERROR(Q212/Q442,"-")</f>
        <v>0.38132815534453623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0.85445501111132527</v>
      </c>
      <c r="G577" s="4">
        <f t="shared" ref="G577:K577" si="651">IFERROR(G220/G450,"-")</f>
        <v>0.8544550111113246</v>
      </c>
      <c r="H577" s="4">
        <f t="shared" si="651"/>
        <v>0.85445501111132516</v>
      </c>
      <c r="I577" s="4">
        <f t="shared" si="651"/>
        <v>0.85445501111132494</v>
      </c>
      <c r="J577" s="4">
        <f t="shared" si="651"/>
        <v>0.85445501111132593</v>
      </c>
      <c r="K577" s="4">
        <f t="shared" si="651"/>
        <v>0.85445501111132582</v>
      </c>
      <c r="L577" s="4">
        <f t="shared" ref="L577:O577" si="652">IFERROR(L220/L450,"-")</f>
        <v>0.85445501111132505</v>
      </c>
      <c r="M577" s="4">
        <f t="shared" si="652"/>
        <v>0.85445501111132605</v>
      </c>
      <c r="N577" s="4">
        <f t="shared" si="652"/>
        <v>0.85445501111132627</v>
      </c>
      <c r="O577" s="4">
        <f t="shared" si="652"/>
        <v>0.85445501111132505</v>
      </c>
      <c r="P577" s="4">
        <f>IFERROR(P220/P450,"-")</f>
        <v>0.85445501111132549</v>
      </c>
      <c r="Q577" s="4">
        <f>IFERROR(Q220/Q450,"-")</f>
        <v>0.85445501111132449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0.70000000000000018</v>
      </c>
      <c r="G578" s="4">
        <f t="shared" ref="G578:K578" si="653">IFERROR(G226/G456,"-")</f>
        <v>0.7</v>
      </c>
      <c r="H578" s="4">
        <f t="shared" si="653"/>
        <v>0.69999999999999951</v>
      </c>
      <c r="I578" s="4">
        <f t="shared" si="653"/>
        <v>0.69999999999999951</v>
      </c>
      <c r="J578" s="4">
        <f t="shared" si="653"/>
        <v>0.70000000000000007</v>
      </c>
      <c r="K578" s="4">
        <f t="shared" si="653"/>
        <v>0.69999999999999973</v>
      </c>
      <c r="L578" s="4">
        <f t="shared" ref="L578:O578" si="654">IFERROR(L226/L456,"-")</f>
        <v>0.69999999999999962</v>
      </c>
      <c r="M578" s="4">
        <f t="shared" si="654"/>
        <v>0.69999999999999973</v>
      </c>
      <c r="N578" s="4">
        <f t="shared" si="654"/>
        <v>0.70000000000000007</v>
      </c>
      <c r="O578" s="4">
        <f t="shared" si="654"/>
        <v>0.7000000000000004</v>
      </c>
      <c r="P578" s="4">
        <f>IFERROR(P226/P456,"-")</f>
        <v>0.69999999999999984</v>
      </c>
      <c r="Q578" s="4">
        <f>IFERROR(Q226/Q456,"-")</f>
        <v>0.69999999999999962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</v>
      </c>
      <c r="J579">
        <f t="shared" si="655"/>
        <v>0.500000000000001</v>
      </c>
      <c r="K579">
        <f t="shared" si="655"/>
        <v>0.50000000000000078</v>
      </c>
      <c r="L579">
        <f t="shared" ref="L579:O579" si="656">IFERROR(L228/L458,"-")</f>
        <v>0.50000000000000033</v>
      </c>
      <c r="M579">
        <f t="shared" si="656"/>
        <v>0.5</v>
      </c>
      <c r="N579">
        <f t="shared" si="656"/>
        <v>0.49999999999999939</v>
      </c>
      <c r="O579">
        <f t="shared" si="656"/>
        <v>0.50000000000000056</v>
      </c>
      <c r="P579">
        <f>IFERROR(P228/P458,"-")</f>
        <v>0.50000000000000067</v>
      </c>
      <c r="Q579">
        <f>IFERROR(Q228/Q458,"-")</f>
        <v>0.50000000000000033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0.85000000000000064</v>
      </c>
      <c r="L580">
        <f t="shared" ref="L580:O580" si="658">IFERROR(L230/L460,"-")</f>
        <v>0.85000000000000042</v>
      </c>
      <c r="M580">
        <f t="shared" si="658"/>
        <v>0.84999999999999942</v>
      </c>
      <c r="N580">
        <f t="shared" si="658"/>
        <v>0.8500000000000002</v>
      </c>
      <c r="O580">
        <f t="shared" si="658"/>
        <v>0.84999999999999865</v>
      </c>
      <c r="P580">
        <f>IFERROR(P230/P460,"-")</f>
        <v>0.84999999999999909</v>
      </c>
      <c r="Q580">
        <f>IFERROR(Q230/Q460,"-")</f>
        <v>0.85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</v>
      </c>
      <c r="H581" s="4">
        <f t="shared" si="659"/>
        <v>2.9999999999999978</v>
      </c>
      <c r="I581" s="4">
        <f t="shared" si="659"/>
        <v>3</v>
      </c>
      <c r="J581" s="4">
        <f t="shared" si="659"/>
        <v>2.9999999999999982</v>
      </c>
      <c r="K581" s="4">
        <f t="shared" si="659"/>
        <v>2.9999999999999987</v>
      </c>
      <c r="L581" s="4">
        <f t="shared" ref="L581:O581" si="660">IFERROR(L232/L462,"-")</f>
        <v>2.9999999999999964</v>
      </c>
      <c r="M581" s="4">
        <f t="shared" si="660"/>
        <v>2.9999999999999987</v>
      </c>
      <c r="N581" s="4">
        <f t="shared" si="660"/>
        <v>2.9999999999999996</v>
      </c>
      <c r="O581" s="4">
        <f t="shared" si="660"/>
        <v>3</v>
      </c>
      <c r="P581" s="4">
        <f>IFERROR(P232/P462,"-")</f>
        <v>2.9999999999999969</v>
      </c>
      <c r="Q581" s="4">
        <f>IFERROR(Q232/Q462,"-")</f>
        <v>3.0000000000000009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0.62646687624430231</v>
      </c>
      <c r="G582" s="3">
        <f>[1]Other_transformation!C$5</f>
        <v>0.63730328966724392</v>
      </c>
      <c r="H582" s="3">
        <f>[1]Other_transformation!D$5</f>
        <v>0.63010631092913416</v>
      </c>
      <c r="I582" s="3">
        <f>[1]Other_transformation!E$5</f>
        <v>8.4036820264062181E-4</v>
      </c>
      <c r="J582" s="3">
        <f>[1]Other_transformation!F$5</f>
        <v>6.706639874326137E-4</v>
      </c>
      <c r="K582" s="3">
        <f>[1]Other_transformation!G$5</f>
        <v>1.6893087694664112E-3</v>
      </c>
      <c r="L582" s="3">
        <f>[1]Other_transformation!H$5</f>
        <v>2.2403837700522623E-3</v>
      </c>
      <c r="M582" s="3">
        <f>[1]Other_transformation!I$5</f>
        <v>2.7104978948375106E-2</v>
      </c>
      <c r="N582" s="3">
        <f>[1]Other_transformation!J$5</f>
        <v>0.27691611479134726</v>
      </c>
      <c r="O582" s="3">
        <f>[1]Other_transformation!K$5</f>
        <v>0.44932637088687505</v>
      </c>
      <c r="P582" s="3">
        <f>[1]Other_transformation!L$5</f>
        <v>1.6844748762585318</v>
      </c>
      <c r="Q582" s="3">
        <f>[1]Other_transformation!M$5</f>
        <v>1.9935525723810956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0.62646687624430231</v>
      </c>
      <c r="G583" s="1">
        <f t="shared" ref="G583:K583" si="661">G582</f>
        <v>0.63730328966724392</v>
      </c>
      <c r="H583" s="1">
        <f t="shared" si="661"/>
        <v>0.63010631092913416</v>
      </c>
      <c r="I583" s="1">
        <f t="shared" si="661"/>
        <v>8.4036820264062181E-4</v>
      </c>
      <c r="J583" s="1">
        <f t="shared" si="661"/>
        <v>6.706639874326137E-4</v>
      </c>
      <c r="K583" s="1">
        <f t="shared" si="661"/>
        <v>1.6893087694664112E-3</v>
      </c>
      <c r="L583" s="1">
        <f t="shared" ref="L583:O583" si="662">L582</f>
        <v>2.2403837700522623E-3</v>
      </c>
      <c r="M583" s="1">
        <f t="shared" si="662"/>
        <v>2.7104978948375106E-2</v>
      </c>
      <c r="N583" s="1">
        <f t="shared" si="662"/>
        <v>0.27691611479134726</v>
      </c>
      <c r="O583" s="1">
        <f t="shared" si="662"/>
        <v>0.44932637088687505</v>
      </c>
      <c r="P583" s="1">
        <f>P582</f>
        <v>1.6844748762585318</v>
      </c>
      <c r="Q583" s="1">
        <f>Q582</f>
        <v>1.9935525723810956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0.62646687624430231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0.63730328966724392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0.63010631092913416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8.4036820264062181E-4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6.706639874326137E-4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1.6893087694664112E-3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2.2403837700522623E-3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2.7104978948375106E-2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0.27691611479134726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0.44932637088687505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1.6844748762585318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1.9935525723810956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0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0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0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0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0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0.24432208173527781</v>
      </c>
      <c r="G586" s="3">
        <f t="shared" ref="G586:O586" si="663">G587</f>
        <v>0.24854828297022449</v>
      </c>
      <c r="H586" s="3">
        <f t="shared" si="663"/>
        <v>0.24574146126236185</v>
      </c>
      <c r="I586" s="3">
        <f t="shared" si="663"/>
        <v>3.2774359902984197E-4</v>
      </c>
      <c r="J586" s="3">
        <f t="shared" si="663"/>
        <v>2.6155895509871887E-4</v>
      </c>
      <c r="K586" s="3">
        <f t="shared" si="663"/>
        <v>6.5883042009190051E-4</v>
      </c>
      <c r="L586" s="3">
        <f t="shared" si="663"/>
        <v>8.7374967032038118E-4</v>
      </c>
      <c r="M586" s="3">
        <f t="shared" si="663"/>
        <v>1.0570941789866272E-2</v>
      </c>
      <c r="N586" s="3">
        <f t="shared" si="663"/>
        <v>0.10799728476862529</v>
      </c>
      <c r="O586" s="3">
        <f t="shared" si="663"/>
        <v>0.17523728464588087</v>
      </c>
      <c r="P586" s="3">
        <f>P587</f>
        <v>0.65694520174082627</v>
      </c>
      <c r="Q586" s="3">
        <f>Q587</f>
        <v>0.77748550322862597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0.24432208173527781</v>
      </c>
      <c r="G587" s="1">
        <f t="shared" ref="G587:K587" si="664">SUM(G588:G589)</f>
        <v>0.24854828297022449</v>
      </c>
      <c r="H587" s="1">
        <f t="shared" si="664"/>
        <v>0.24574146126236185</v>
      </c>
      <c r="I587" s="1">
        <f t="shared" si="664"/>
        <v>3.2774359902984197E-4</v>
      </c>
      <c r="J587" s="1">
        <f t="shared" si="664"/>
        <v>2.6155895509871887E-4</v>
      </c>
      <c r="K587" s="1">
        <f t="shared" si="664"/>
        <v>6.5883042009190051E-4</v>
      </c>
      <c r="L587" s="1">
        <f t="shared" ref="L587:O587" si="665">SUM(L588:L589)</f>
        <v>8.7374967032038118E-4</v>
      </c>
      <c r="M587" s="1">
        <f t="shared" si="665"/>
        <v>1.0570941789866272E-2</v>
      </c>
      <c r="N587" s="1">
        <f t="shared" si="665"/>
        <v>0.10799728476862529</v>
      </c>
      <c r="O587" s="1">
        <f t="shared" si="665"/>
        <v>0.17523728464588087</v>
      </c>
      <c r="P587" s="1">
        <f>SUM(P588:P589)</f>
        <v>0.65694520174082627</v>
      </c>
      <c r="Q587" s="1">
        <f>SUM(Q588:Q589)</f>
        <v>0.77748550322862597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0.24432208173527781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0.24854828297022449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0.24574146126236185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3.2774359902984197E-4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2.6155895509871887E-4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6.5883042009190051E-4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8.7374967032038118E-4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1.0570941789866272E-2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0.10799728476862529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0.17523728464588087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0.65694520174082627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0.77748550322862597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0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0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0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0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0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1.8286568117571185</v>
      </c>
      <c r="G590" s="3">
        <f t="shared" ref="G590:K590" si="666">G591+G594</f>
        <v>1.860288302538682</v>
      </c>
      <c r="H590" s="3">
        <f t="shared" si="666"/>
        <v>1.8392803216021405</v>
      </c>
      <c r="I590" s="3">
        <f t="shared" si="666"/>
        <v>2.4530347835079735E-3</v>
      </c>
      <c r="J590" s="3">
        <f t="shared" si="666"/>
        <v>1.9576681793157975E-3</v>
      </c>
      <c r="K590" s="3">
        <f t="shared" si="666"/>
        <v>4.9310922980724554E-3</v>
      </c>
      <c r="L590" s="3">
        <f t="shared" ref="L590:O590" si="667">L591+L594</f>
        <v>6.5396802247825519E-3</v>
      </c>
      <c r="M590" s="3">
        <f t="shared" si="667"/>
        <v>7.9119433550306928E-2</v>
      </c>
      <c r="N590" s="3">
        <f t="shared" si="667"/>
        <v>0.80831813907594263</v>
      </c>
      <c r="O590" s="3">
        <f t="shared" si="667"/>
        <v>1.3115836766187869</v>
      </c>
      <c r="P590" s="3">
        <f>P591+P594</f>
        <v>4.9169821637986519</v>
      </c>
      <c r="Q590" s="3">
        <f>Q591+Q594</f>
        <v>5.8191799587804116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1.7851173638581395</v>
      </c>
      <c r="G591" s="1">
        <f t="shared" ref="G591:K591" si="668">SUM(G592:G593)</f>
        <v>1.8159957239068087</v>
      </c>
      <c r="H591" s="1">
        <f t="shared" si="668"/>
        <v>1.7954879329925657</v>
      </c>
      <c r="I591" s="1">
        <f t="shared" si="668"/>
        <v>2.3946291934244502E-3</v>
      </c>
      <c r="J591" s="1">
        <f t="shared" si="668"/>
        <v>1.911057032189231E-3</v>
      </c>
      <c r="K591" s="1">
        <f t="shared" si="668"/>
        <v>4.8136853385945394E-3</v>
      </c>
      <c r="L591" s="1">
        <f t="shared" ref="L591:O591" si="669">SUM(L592:L593)</f>
        <v>6.38397355276392E-3</v>
      </c>
      <c r="M591" s="1">
        <f t="shared" si="669"/>
        <v>7.723563751339485E-2</v>
      </c>
      <c r="N591" s="1">
        <f t="shared" si="669"/>
        <v>0.78907246909794404</v>
      </c>
      <c r="O591" s="1">
        <f t="shared" si="669"/>
        <v>1.2803554938421491</v>
      </c>
      <c r="P591" s="1">
        <f>SUM(P592:P593)</f>
        <v>4.7999111598986843</v>
      </c>
      <c r="Q591" s="1">
        <f>SUM(Q592:Q593)</f>
        <v>5.680628054999926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1.7851173638581395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1.8159957239068087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1.7954879329925657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2.3946291934244502E-3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1.911057032189231E-3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4.8136853385945394E-3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6.38397355276392E-3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7.723563751339485E-2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0.78907246909794404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1.2803554938421491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4.7999111598986843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5.680628054999926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0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0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0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0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0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4.3539447898979011E-2</v>
      </c>
      <c r="G594" s="1">
        <f t="shared" ref="G594:K594" si="670">SUM(G595:G596)</f>
        <v>4.4292578631873379E-2</v>
      </c>
      <c r="H594" s="1">
        <f t="shared" si="670"/>
        <v>4.3792388609574788E-2</v>
      </c>
      <c r="I594" s="1">
        <f t="shared" si="670"/>
        <v>5.8405590083523203E-5</v>
      </c>
      <c r="J594" s="1">
        <f t="shared" si="670"/>
        <v>4.6611147126566604E-5</v>
      </c>
      <c r="K594" s="1">
        <f t="shared" si="670"/>
        <v>1.174069594779156E-4</v>
      </c>
      <c r="L594" s="1">
        <f t="shared" ref="L594:O594" si="671">SUM(L595:L596)</f>
        <v>1.5570667201863226E-4</v>
      </c>
      <c r="M594" s="1">
        <f t="shared" si="671"/>
        <v>1.8837960369120711E-3</v>
      </c>
      <c r="N594" s="1">
        <f t="shared" si="671"/>
        <v>1.924566997799863E-2</v>
      </c>
      <c r="O594" s="1">
        <f t="shared" si="671"/>
        <v>3.1228182776637803E-2</v>
      </c>
      <c r="P594" s="1">
        <f>SUM(P595:P596)</f>
        <v>0.11707100389996797</v>
      </c>
      <c r="Q594" s="1">
        <f>SUM(Q595:Q596)</f>
        <v>0.13855190378048601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4.3539447898979011E-2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4.4292578631873379E-2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4.3792388609574788E-2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5.8405590083523203E-5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4.6611147126566604E-5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1.174069594779156E-4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1.5570667201863226E-4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1.8837960369120711E-3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1.924566997799863E-2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3.1228182776637803E-2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0.11707100389996797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0.13855190378048601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72">IFERROR(SUM(G584,G588)/SUM(G592,G595),"-")</f>
        <v>0.47619047619047661</v>
      </c>
      <c r="H598" s="4">
        <f t="shared" si="672"/>
        <v>0.4761904761904765</v>
      </c>
      <c r="I598" s="4">
        <f t="shared" si="672"/>
        <v>0.47619047619047628</v>
      </c>
      <c r="J598" s="4">
        <f t="shared" si="672"/>
        <v>0.47619047619047644</v>
      </c>
      <c r="K598" s="4">
        <f t="shared" si="672"/>
        <v>0.47619047619047611</v>
      </c>
      <c r="L598" s="4">
        <f t="shared" ref="L598:O598" si="673">IFERROR(SUM(L584,L588)/SUM(L592,L595),"-")</f>
        <v>0.47619047619047616</v>
      </c>
      <c r="M598" s="4">
        <f t="shared" si="673"/>
        <v>0.476190476190476</v>
      </c>
      <c r="N598" s="4">
        <f t="shared" si="673"/>
        <v>0.47619047619047605</v>
      </c>
      <c r="O598" s="4">
        <f t="shared" si="673"/>
        <v>0.47619047619047639</v>
      </c>
      <c r="P598" s="4">
        <f>IFERROR(SUM(P584,P588)/SUM(P592,P595),"-")</f>
        <v>0.47619047619047616</v>
      </c>
      <c r="Q598" s="4">
        <f>IFERROR(SUM(Q584,Q588)/SUM(Q592,Q595),"-")</f>
        <v>0.4761904761904765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 t="str">
        <f t="shared" si="672"/>
        <v>-</v>
      </c>
      <c r="L599" s="4" t="str">
        <f t="shared" ref="L599:O599" si="674">IFERROR(SUM(L585,L589)/SUM(L593,L596),"-")</f>
        <v>-</v>
      </c>
      <c r="M599" s="4" t="str">
        <f t="shared" si="674"/>
        <v>-</v>
      </c>
      <c r="N599" s="4" t="str">
        <f t="shared" si="674"/>
        <v>-</v>
      </c>
      <c r="O599" s="4" t="str">
        <f t="shared" si="674"/>
        <v>-</v>
      </c>
      <c r="P599" s="4" t="str">
        <f>IFERROR(SUM(P585,P589)/SUM(P593,P596),"-")</f>
        <v>-</v>
      </c>
      <c r="Q599" s="4" t="str">
        <f>IFERROR(SUM(Q585,Q589)/SUM(Q593,Q596),"-")</f>
        <v>-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0.19032343393608331</v>
      </c>
      <c r="G600" s="1">
        <f>[1]Other_transformation!C$12</f>
        <v>7.2800103687661655E-5</v>
      </c>
      <c r="H600" s="1">
        <f>[1]Other_transformation!D$12</f>
        <v>1.3001417213782871E-3</v>
      </c>
      <c r="I600" s="1">
        <f>[1]Other_transformation!E$12</f>
        <v>1.6637777707048177E-4</v>
      </c>
      <c r="J600" s="1">
        <f>[1]Other_transformation!F$12</f>
        <v>2.3622863238704643E-4</v>
      </c>
      <c r="K600" s="1">
        <f>[1]Other_transformation!G$12</f>
        <v>2.7853064778324407E-4</v>
      </c>
      <c r="L600" s="1">
        <f>[1]Other_transformation!H$12</f>
        <v>2.8285887914020381E-4</v>
      </c>
      <c r="M600" s="1">
        <f>[1]Other_transformation!I$12</f>
        <v>6.8933294065956149E-4</v>
      </c>
      <c r="N600" s="1">
        <f>[1]Other_transformation!J$12</f>
        <v>5.6278049425078182E-4</v>
      </c>
      <c r="O600" s="1">
        <f>[1]Other_transformation!K$12</f>
        <v>1.1861101904537506E-3</v>
      </c>
      <c r="P600" s="1">
        <f>[1]Other_transformation!L$12</f>
        <v>1.1906688491939389E-3</v>
      </c>
      <c r="Q600" s="1">
        <f>[1]Other_transformation!M$12</f>
        <v>2.4722217534395526E-3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0.19032343393608331</v>
      </c>
      <c r="G601" s="1">
        <f t="shared" ref="G601:K601" si="675">SUM(G602:G603)</f>
        <v>7.2800103687661655E-5</v>
      </c>
      <c r="H601" s="1">
        <f t="shared" si="675"/>
        <v>1.3001417213782871E-3</v>
      </c>
      <c r="I601" s="1">
        <f t="shared" si="675"/>
        <v>1.6637777707048177E-4</v>
      </c>
      <c r="J601" s="1">
        <f t="shared" si="675"/>
        <v>2.3622863238704643E-4</v>
      </c>
      <c r="K601" s="1">
        <f t="shared" si="675"/>
        <v>2.7853064778324407E-4</v>
      </c>
      <c r="L601" s="1">
        <f t="shared" ref="L601:O601" si="676">SUM(L602:L603)</f>
        <v>2.8285887914020381E-4</v>
      </c>
      <c r="M601" s="1">
        <f t="shared" si="676"/>
        <v>6.8933294065956149E-4</v>
      </c>
      <c r="N601" s="1">
        <f t="shared" si="676"/>
        <v>5.6278049425078182E-4</v>
      </c>
      <c r="O601" s="1">
        <f t="shared" si="676"/>
        <v>1.1861101904537506E-3</v>
      </c>
      <c r="P601" s="1">
        <f>SUM(P602:P603)</f>
        <v>1.1906688491939389E-3</v>
      </c>
      <c r="Q601" s="1">
        <f>SUM(Q602:Q603)</f>
        <v>2.4722217534395526E-3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0.19032343393608331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7.2800103687661655E-5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1.3001417213782871E-3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1.6637777707048177E-4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2.3622863238704643E-4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2.7853064778324407E-4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2.8285887914020381E-4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6.8933294065956149E-4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5.6278049425078182E-4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1.1861101904537506E-3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1.1906688491939389E-3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2.4722217534395526E-3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0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0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0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0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0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0.70990640858159093</v>
      </c>
      <c r="G604" s="3">
        <f t="shared" ref="G604:K604" si="678">G605+G608</f>
        <v>2.715443867549779E-4</v>
      </c>
      <c r="H604" s="3">
        <f t="shared" si="678"/>
        <v>4.8495286207410112E-3</v>
      </c>
      <c r="I604" s="3">
        <f t="shared" si="678"/>
        <v>6.2058910847289685E-4</v>
      </c>
      <c r="J604" s="3">
        <f t="shared" si="678"/>
        <v>8.8113279880368332E-4</v>
      </c>
      <c r="K604" s="3">
        <f t="shared" si="678"/>
        <v>1.0389193162315001E-3</v>
      </c>
      <c r="L604" s="3">
        <f t="shared" ref="L604:O604" si="679">L605+L608</f>
        <v>1.0550636191929603E-3</v>
      </c>
      <c r="M604" s="3">
        <f t="shared" si="679"/>
        <v>2.5712118686601637E-3</v>
      </c>
      <c r="N604" s="3">
        <f t="shared" si="679"/>
        <v>2.0991712435554145E-3</v>
      </c>
      <c r="O604" s="3">
        <f t="shared" si="679"/>
        <v>4.4241910103924899E-3</v>
      </c>
      <c r="P604" s="3">
        <f>P605+P608</f>
        <v>4.441194807493388E-3</v>
      </c>
      <c r="Q604" s="3">
        <f>Q605+Q608</f>
        <v>9.2213871403295233E-3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0.39777597692641425</v>
      </c>
      <c r="G605" s="1">
        <f t="shared" ref="G605:K605" si="680">SUM(G606:G607)</f>
        <v>1.5215221670721282E-4</v>
      </c>
      <c r="H605" s="1">
        <f t="shared" si="680"/>
        <v>2.7172961976806194E-3</v>
      </c>
      <c r="I605" s="1">
        <f t="shared" si="680"/>
        <v>3.4772955407730689E-4</v>
      </c>
      <c r="J605" s="1">
        <f t="shared" si="680"/>
        <v>4.9371784168892685E-4</v>
      </c>
      <c r="K605" s="1">
        <f t="shared" si="680"/>
        <v>5.8212905386698002E-4</v>
      </c>
      <c r="L605" s="1">
        <f t="shared" ref="L605:O605" si="681">SUM(L606:L607)</f>
        <v>5.9117505740302601E-4</v>
      </c>
      <c r="M605" s="1">
        <f t="shared" si="681"/>
        <v>1.440705845978483E-3</v>
      </c>
      <c r="N605" s="1">
        <f t="shared" si="681"/>
        <v>1.176211232984133E-3</v>
      </c>
      <c r="O605" s="1">
        <f t="shared" si="681"/>
        <v>2.4789702980483382E-3</v>
      </c>
      <c r="P605" s="1">
        <f>SUM(P606:P607)</f>
        <v>2.4884978948153296E-3</v>
      </c>
      <c r="Q605" s="1">
        <f>SUM(Q606:Q607)</f>
        <v>5.1669434646886584E-3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0.39777597692641425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1.5215221670721282E-4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2.7172961976806194E-3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3.4772955407730689E-4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4.9371784168892685E-4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5.8212905386698002E-4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5.9117505740302601E-4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1.440705845978483E-3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1.176211232984133E-3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2.4789702980483382E-3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2.4884978948153296E-3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5.1669434646886584E-3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0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0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0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0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0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0.31213043165517662</v>
      </c>
      <c r="G608" s="1">
        <f t="shared" ref="G608:K608" si="682">SUM(G609:G610)</f>
        <v>1.1939217004776508E-4</v>
      </c>
      <c r="H608" s="1">
        <f t="shared" si="682"/>
        <v>2.1322324230603922E-3</v>
      </c>
      <c r="I608" s="1">
        <f t="shared" si="682"/>
        <v>2.7285955439558995E-4</v>
      </c>
      <c r="J608" s="1">
        <f t="shared" si="682"/>
        <v>3.8741495711475642E-4</v>
      </c>
      <c r="K608" s="1">
        <f t="shared" si="682"/>
        <v>4.5679026236452008E-4</v>
      </c>
      <c r="L608" s="1">
        <f t="shared" ref="L608:O608" si="683">SUM(L609:L610)</f>
        <v>4.6388856178993432E-4</v>
      </c>
      <c r="M608" s="1">
        <f t="shared" si="683"/>
        <v>1.1305060226816806E-3</v>
      </c>
      <c r="N608" s="1">
        <f t="shared" si="683"/>
        <v>9.2296001057128139E-4</v>
      </c>
      <c r="O608" s="1">
        <f t="shared" si="683"/>
        <v>1.9452207123441514E-3</v>
      </c>
      <c r="P608" s="1">
        <f>SUM(P609:P610)</f>
        <v>1.9526969126780586E-3</v>
      </c>
      <c r="Q608" s="1">
        <f>SUM(Q609:Q610)</f>
        <v>4.0544436756408649E-3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0.31213043165517662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1.1939217004776508E-4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2.1322324230603922E-3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2.7285955439558995E-4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3.8741495711475642E-4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4.5679026236452008E-4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4.6388856178993432E-4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1.1305060226816806E-3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9.2296001057128139E-4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1.9452207123441514E-3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1.9526969126780586E-3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4.0544436756408649E-3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0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0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0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0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0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0.26809651474530821</v>
      </c>
      <c r="G612">
        <f t="shared" ref="G612:K613" si="684">IFERROR(G602/SUM(G606,G609),"-")</f>
        <v>0.26809651474530838</v>
      </c>
      <c r="H612">
        <f t="shared" si="684"/>
        <v>0.26809651474530827</v>
      </c>
      <c r="I612">
        <f t="shared" si="684"/>
        <v>0.26809651474530838</v>
      </c>
      <c r="J612">
        <f t="shared" si="684"/>
        <v>0.26809651474530827</v>
      </c>
      <c r="K612">
        <f t="shared" si="684"/>
        <v>0.26809651474530838</v>
      </c>
      <c r="L612">
        <f t="shared" ref="L612:O612" si="685">IFERROR(L602/SUM(L606,L609),"-")</f>
        <v>0.26809651474530827</v>
      </c>
      <c r="M612">
        <f t="shared" si="685"/>
        <v>0.26809651474530838</v>
      </c>
      <c r="N612">
        <f t="shared" si="685"/>
        <v>0.26809651474530855</v>
      </c>
      <c r="O612">
        <f t="shared" si="685"/>
        <v>0.26809651474530832</v>
      </c>
      <c r="P612">
        <f>IFERROR(P602/SUM(P606,P609),"-")</f>
        <v>0.26809651474530855</v>
      </c>
      <c r="Q612">
        <f>IFERROR(Q602/SUM(Q606,Q609),"-")</f>
        <v>0.26809651474530855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 t="str">
        <f t="shared" si="684"/>
        <v>-</v>
      </c>
      <c r="L613" t="str">
        <f t="shared" ref="L613:O613" si="686">IFERROR(L603/SUM(L607,L610),"-")</f>
        <v>-</v>
      </c>
      <c r="M613" t="str">
        <f t="shared" si="686"/>
        <v>-</v>
      </c>
      <c r="N613" t="str">
        <f t="shared" si="686"/>
        <v>-</v>
      </c>
      <c r="O613" t="str">
        <f t="shared" si="686"/>
        <v>-</v>
      </c>
      <c r="P613" t="str">
        <f>IFERROR(P603/SUM(P607,P610),"-")</f>
        <v>-</v>
      </c>
      <c r="Q613" t="str">
        <f>IFERROR(Q603/SUM(Q607,Q610),"-")</f>
        <v>-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6.9574154354373432</v>
      </c>
      <c r="G614" s="3">
        <f t="shared" ref="G614" si="687">G615+G616+G621</f>
        <v>10.112035675181499</v>
      </c>
      <c r="H614" s="3">
        <f t="shared" ref="H614" si="688">H615+H616+H621</f>
        <v>9.9552533290275882</v>
      </c>
      <c r="I614" s="3">
        <f t="shared" ref="I614" si="689">I615+I616+I621</f>
        <v>10.145433838440105</v>
      </c>
      <c r="J614" s="3">
        <f t="shared" ref="J614" si="690">J615+J616+J621</f>
        <v>10.133639442051619</v>
      </c>
      <c r="K614" s="3">
        <f t="shared" ref="K614" si="691">K615+K616+K621</f>
        <v>9.9738868175239865</v>
      </c>
      <c r="L614" s="3">
        <f t="shared" ref="L614:O614" si="692">L615+L616+L621</f>
        <v>9.8132560967458051</v>
      </c>
      <c r="M614" s="3">
        <f t="shared" si="692"/>
        <v>9.6527412223385767</v>
      </c>
      <c r="N614" s="3">
        <f t="shared" si="692"/>
        <v>9.6528298896811453</v>
      </c>
      <c r="O614" s="3">
        <f t="shared" si="692"/>
        <v>9.653161998256337</v>
      </c>
      <c r="P614" s="3">
        <f>P615+P616+P621</f>
        <v>9.6533985611340061</v>
      </c>
      <c r="Q614" s="3">
        <f>Q615+Q616+Q621</f>
        <v>9.6555240365423369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1.3280029318648363</v>
      </c>
      <c r="G615" s="1">
        <f>[1]Other_transformation!C$19</f>
        <v>4.3323916814698959</v>
      </c>
      <c r="H615" s="1">
        <f>[1]Other_transformation!D$19</f>
        <v>4.3846160857377017</v>
      </c>
      <c r="I615" s="1">
        <f>[1]Other_transformation!E$19</f>
        <v>4.3847618386075933</v>
      </c>
      <c r="J615" s="1">
        <f>[1]Other_transformation!F$19</f>
        <v>4.3847639187755307</v>
      </c>
      <c r="K615" s="1">
        <f>[1]Other_transformation!G$19</f>
        <v>4.3853687933315602</v>
      </c>
      <c r="L615" s="1">
        <f>[1]Other_transformation!H$19</f>
        <v>4.3854008365858963</v>
      </c>
      <c r="M615" s="1">
        <f>[1]Other_transformation!I$19</f>
        <v>4.3854347436439189</v>
      </c>
      <c r="N615" s="1">
        <f>[1]Other_transformation!J$19</f>
        <v>4.3854448879931027</v>
      </c>
      <c r="O615" s="1">
        <f>[1]Other_transformation!K$19</f>
        <v>4.3854937063888535</v>
      </c>
      <c r="P615" s="1">
        <f>[1]Other_transformation!L$19</f>
        <v>4.3855824893136655</v>
      </c>
      <c r="Q615" s="1">
        <f>[1]Other_transformation!M$19</f>
        <v>4.3858369532824995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5.6294125035725067</v>
      </c>
      <c r="G616" s="1">
        <f>[1]Other_transformation!C$20</f>
        <v>5.7795127262985764</v>
      </c>
      <c r="H616" s="1">
        <f>[1]Other_transformation!D$20</f>
        <v>5.5703438507497562</v>
      </c>
      <c r="I616" s="1">
        <f>[1]Other_transformation!E$20</f>
        <v>5.7600341065015837</v>
      </c>
      <c r="J616" s="1">
        <f>[1]Other_transformation!F$20</f>
        <v>5.7478708865490376</v>
      </c>
      <c r="K616" s="1">
        <f>[1]Other_transformation!G$20</f>
        <v>5.5874283142511079</v>
      </c>
      <c r="L616" s="1">
        <f>[1]Other_transformation!H$20</f>
        <v>5.4267068707745905</v>
      </c>
      <c r="M616" s="1">
        <f>[1]Other_transformation!I$20</f>
        <v>5.2659605839380337</v>
      </c>
      <c r="N616" s="1">
        <f>[1]Other_transformation!J$20</f>
        <v>5.2660115975582658</v>
      </c>
      <c r="O616" s="1">
        <f>[1]Other_transformation!K$20</f>
        <v>5.2660441158980316</v>
      </c>
      <c r="P616" s="1">
        <f>[1]Other_transformation!L$20</f>
        <v>5.2660738175241661</v>
      </c>
      <c r="Q616" s="1">
        <f>[1]Other_transformation!M$20</f>
        <v>5.2664057244894753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5.6294125035725067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5.7795127262985764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5.5703438507497562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5.7600341065015837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5.7478708865490376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5.5858832132658378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5.4251434872473094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5.2644705885068763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5.2643448786218956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5.2641087967321214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5.2640326247677924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5.2626483149659977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1.5451009852703828E-3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1.5633835272807475E-3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1.4899954311572731E-3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1.6667189363699085E-3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1.9353191659104497E-3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2.0411927563739251E-3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3.7574095234779383E-3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0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0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0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0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0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1.3126741302692328E-4</v>
      </c>
      <c r="H621" s="1">
        <f>[1]Other_transformation!D$21</f>
        <v>2.9339254013011247E-4</v>
      </c>
      <c r="I621" s="1">
        <f>[1]Other_transformation!E$21</f>
        <v>6.3789333092871092E-4</v>
      </c>
      <c r="J621" s="1">
        <f>[1]Other_transformation!F$21</f>
        <v>1.0046367270512954E-3</v>
      </c>
      <c r="K621" s="1">
        <f>[1]Other_transformation!G$21</f>
        <v>1.0897099413187182E-3</v>
      </c>
      <c r="L621" s="1">
        <f>[1]Other_transformation!H$21</f>
        <v>1.1483893853200728E-3</v>
      </c>
      <c r="M621" s="1">
        <f>[1]Other_transformation!I$21</f>
        <v>1.3458947566253104E-3</v>
      </c>
      <c r="N621" s="1">
        <f>[1]Other_transformation!J$21</f>
        <v>1.3734041297785761E-3</v>
      </c>
      <c r="O621" s="1">
        <f>[1]Other_transformation!K$21</f>
        <v>1.62417596945178E-3</v>
      </c>
      <c r="P621" s="1">
        <f>[1]Other_transformation!L$21</f>
        <v>1.7422542961735362E-3</v>
      </c>
      <c r="Q621" s="1">
        <f>[1]Other_transformation!M$21</f>
        <v>3.2813587703627474E-3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1.3126741302692328E-4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2.9339254013011247E-4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6.3789333092871092E-4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1.0046367270512954E-3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1.0897099413187182E-3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1.1483893853200728E-3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1.3458947566253104E-3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1.3734041297785761E-3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1.62417596945178E-3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1.7422542961735362E-3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3.2813587703627474E-3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0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0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0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0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0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0.11258825007145007</v>
      </c>
      <c r="G624" s="3">
        <f t="shared" ref="G624" si="693">G625+G626+G631</f>
        <v>0.11559550522249255</v>
      </c>
      <c r="H624" s="3">
        <f t="shared" ref="H624" si="694">H625+H626+H631</f>
        <v>0.11141861271660029</v>
      </c>
      <c r="I624" s="3">
        <f t="shared" ref="I624" si="695">I625+I626+I631</f>
        <v>0.11522619786326878</v>
      </c>
      <c r="J624" s="3">
        <f t="shared" ref="J624" si="696">J625+J626+J631</f>
        <v>0.11499760320006272</v>
      </c>
      <c r="K624" s="3">
        <f t="shared" ref="K624" si="697">K625+K626+K631</f>
        <v>0.11176125266296953</v>
      </c>
      <c r="L624" s="3">
        <f t="shared" ref="L624:O624" si="698">L625+L626+L631</f>
        <v>0.10854880532035904</v>
      </c>
      <c r="M624" s="3">
        <f t="shared" si="698"/>
        <v>0.10534324756040256</v>
      </c>
      <c r="N624" s="3">
        <f t="shared" si="698"/>
        <v>0.10534183373762909</v>
      </c>
      <c r="O624" s="3">
        <f t="shared" si="698"/>
        <v>0.10534714297342035</v>
      </c>
      <c r="P624" s="3">
        <f>P625+P626+P631</f>
        <v>0.10535034266720275</v>
      </c>
      <c r="Q624" s="3">
        <f>Q625+Q626+Q631</f>
        <v>0.10538422065013453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0.11258825007145007</v>
      </c>
      <c r="G626" s="1">
        <f t="shared" ref="G626:K626" si="699">SUM(G627:G630)</f>
        <v>0.11559025452597148</v>
      </c>
      <c r="H626" s="1">
        <f t="shared" si="699"/>
        <v>0.11140687701499509</v>
      </c>
      <c r="I626" s="1">
        <f t="shared" si="699"/>
        <v>0.11520068213003162</v>
      </c>
      <c r="J626" s="1">
        <f t="shared" si="699"/>
        <v>0.11495741773098067</v>
      </c>
      <c r="K626" s="1">
        <f t="shared" si="699"/>
        <v>0.11171766426531678</v>
      </c>
      <c r="L626" s="1">
        <f t="shared" ref="L626:O626" si="700">SUM(L627:L630)</f>
        <v>0.10850286974494625</v>
      </c>
      <c r="M626" s="1">
        <f t="shared" si="700"/>
        <v>0.10528941177013755</v>
      </c>
      <c r="N626" s="1">
        <f t="shared" si="700"/>
        <v>0.10528689757243795</v>
      </c>
      <c r="O626" s="1">
        <f t="shared" si="700"/>
        <v>0.10528217593464227</v>
      </c>
      <c r="P626" s="1">
        <f>SUM(P627:P630)</f>
        <v>0.10528065249535581</v>
      </c>
      <c r="Q626" s="1">
        <f>SUM(Q627:Q630)</f>
        <v>0.10525296629932002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0.11258825007145007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0.11559025452597148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0.11140687701499509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0.11520068213003162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0.11495741773098067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0.11171766426531678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0.10850286974494625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0.10528941177013755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0.10528689757243795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0.10528217593464227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0.10528065249535581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0.10525296629932002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5.2506965210769393E-6</v>
      </c>
      <c r="H631" s="1">
        <f t="shared" si="701"/>
        <v>1.1735701605204527E-5</v>
      </c>
      <c r="I631" s="1">
        <f t="shared" si="701"/>
        <v>2.5515733237148463E-5</v>
      </c>
      <c r="J631" s="1">
        <f t="shared" si="701"/>
        <v>4.018546908205189E-5</v>
      </c>
      <c r="K631" s="1">
        <f t="shared" si="701"/>
        <v>4.3588397652748718E-5</v>
      </c>
      <c r="L631" s="1">
        <f t="shared" ref="L631:O631" si="702">SUM(L632:L633)</f>
        <v>4.5935575412803011E-5</v>
      </c>
      <c r="M631" s="1">
        <f t="shared" si="702"/>
        <v>5.3835790265012509E-5</v>
      </c>
      <c r="N631" s="1">
        <f t="shared" si="702"/>
        <v>5.4936165191143131E-5</v>
      </c>
      <c r="O631" s="1">
        <f t="shared" si="702"/>
        <v>6.4967038778071306E-5</v>
      </c>
      <c r="P631" s="1">
        <f>SUM(P632:P633)</f>
        <v>6.9690171846941549E-5</v>
      </c>
      <c r="Q631" s="1">
        <f>SUM(Q632:Q633)</f>
        <v>1.312543508145102E-4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5.2506965210769393E-6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1.1735701605204527E-5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2.5515733237148463E-5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4.018546908205189E-5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4.3588397652748718E-5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4.5935575412803011E-5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5.3835790265012509E-5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5.4936165191143131E-5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6.4967038778071306E-5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6.9690171846941549E-5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1.312543508145102E-4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0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0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0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0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0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1.5752089563230788E-5</v>
      </c>
      <c r="H634" s="3">
        <f t="shared" ref="H634" si="704">H635+H636+H641</f>
        <v>3.5207104815613468E-5</v>
      </c>
      <c r="I634" s="3">
        <f t="shared" ref="I634" si="705">I635+I636+I641</f>
        <v>7.6547199711445282E-5</v>
      </c>
      <c r="J634" s="3">
        <f t="shared" ref="J634" si="706">J635+J636+J641</f>
        <v>1.2055640724615549E-4</v>
      </c>
      <c r="K634" s="3">
        <f t="shared" ref="K634" si="707">K635+K636+K641</f>
        <v>1.307651929582462E-4</v>
      </c>
      <c r="L634" s="3">
        <f t="shared" ref="L634:O634" si="708">L635+L636+L641</f>
        <v>1.3780672623840874E-4</v>
      </c>
      <c r="M634" s="3">
        <f t="shared" si="708"/>
        <v>1.6150737079503733E-4</v>
      </c>
      <c r="N634" s="3">
        <f t="shared" si="708"/>
        <v>1.648084955734292E-4</v>
      </c>
      <c r="O634" s="3">
        <f t="shared" si="708"/>
        <v>1.9490111633421373E-4</v>
      </c>
      <c r="P634" s="3">
        <f>P635+P636+P641</f>
        <v>2.0907051554082444E-4</v>
      </c>
      <c r="Q634" s="3">
        <f>Q635+Q636+Q641</f>
        <v>3.9376305244353057E-4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1.5752089563230788E-5</v>
      </c>
      <c r="H641" s="1">
        <f t="shared" ref="H641" si="716">SUM(H642:H643)</f>
        <v>3.5207104815613468E-5</v>
      </c>
      <c r="I641" s="1">
        <f t="shared" ref="I641" si="717">SUM(I642:I643)</f>
        <v>7.6547199711445282E-5</v>
      </c>
      <c r="J641" s="1">
        <f t="shared" ref="J641" si="718">SUM(J642:J643)</f>
        <v>1.2055640724615549E-4</v>
      </c>
      <c r="K641" s="1">
        <f t="shared" ref="K641" si="719">SUM(K642:K643)</f>
        <v>1.307651929582462E-4</v>
      </c>
      <c r="L641" s="1">
        <f t="shared" ref="L641:O641" si="720">SUM(L642:L643)</f>
        <v>1.3780672623840874E-4</v>
      </c>
      <c r="M641" s="1">
        <f t="shared" si="720"/>
        <v>1.6150737079503733E-4</v>
      </c>
      <c r="N641" s="1">
        <f t="shared" si="720"/>
        <v>1.648084955734292E-4</v>
      </c>
      <c r="O641" s="1">
        <f t="shared" si="720"/>
        <v>1.9490111633421373E-4</v>
      </c>
      <c r="P641" s="1">
        <f>SUM(P642:P643)</f>
        <v>2.0907051554082444E-4</v>
      </c>
      <c r="Q641" s="1">
        <f>SUM(Q642:Q643)</f>
        <v>3.9376305244353057E-4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1.5752089563230788E-5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3.5207104815613468E-5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7.6547199711445282E-5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1.2055640724615549E-4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1.307651929582462E-4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1.3780672623840874E-4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1.6150737079503733E-4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1.648084955734292E-4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1.9490111633421373E-4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2.0907051554082444E-4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3.9376305244353057E-4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0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0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0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0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0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13.477461084133232</v>
      </c>
      <c r="G644" s="3">
        <f t="shared" ref="G644" si="721">G645+G646+G651</f>
        <v>22.328276730544278</v>
      </c>
      <c r="H644" s="3">
        <f t="shared" ref="H644" si="722">H645+H646+H651</f>
        <v>22.118206454799562</v>
      </c>
      <c r="I644" s="3">
        <f t="shared" ref="I644" si="723">I645+I646+I651</f>
        <v>22.445247229536328</v>
      </c>
      <c r="J644" s="3">
        <f t="shared" ref="J644" si="724">J645+J646+J651</f>
        <v>22.424834494494391</v>
      </c>
      <c r="K644" s="3">
        <f t="shared" ref="K644" si="725">K645+K646+K651</f>
        <v>22.150360338023354</v>
      </c>
      <c r="L644" s="3">
        <f t="shared" ref="L644:O644" si="726">L645+L646+L651</f>
        <v>21.87417683941748</v>
      </c>
      <c r="M644" s="3">
        <f t="shared" si="726"/>
        <v>21.598170032968785</v>
      </c>
      <c r="N644" s="3">
        <f t="shared" si="726"/>
        <v>21.598272496443595</v>
      </c>
      <c r="O644" s="3">
        <f t="shared" si="726"/>
        <v>21.598728447706133</v>
      </c>
      <c r="P644" s="3">
        <f>P645+P646+P651</f>
        <v>21.599162048346756</v>
      </c>
      <c r="Q644" s="3">
        <f>Q645+Q646+Q651</f>
        <v>21.602039122751563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3.7980883851334299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12.390640209003887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12.540002005209809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12.540418858417713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12.540424807697994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12.542154748928246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12.542246392635667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12.542343366821585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12.542372379660279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12.542512000272112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12.542765919437091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12.543493686387929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9.6793726989998028</v>
      </c>
      <c r="G646" s="1">
        <f t="shared" ref="G646" si="727">SUM(G647:G650)</f>
        <v>9.9374593105328035</v>
      </c>
      <c r="H646" s="1">
        <f t="shared" ref="H646" si="728">SUM(H647:H650)</f>
        <v>9.5778083696605787</v>
      </c>
      <c r="I646" s="1">
        <f t="shared" ref="I646" si="729">SUM(I647:I650)</f>
        <v>9.9039672151218596</v>
      </c>
      <c r="J646" s="1">
        <f t="shared" ref="J646" si="730">SUM(J647:J650)</f>
        <v>9.8830534272148771</v>
      </c>
      <c r="K646" s="1">
        <f t="shared" ref="K646" si="731">SUM(K647:K650)</f>
        <v>9.60673448067433</v>
      </c>
      <c r="L646" s="1">
        <f t="shared" ref="L646:O646" si="732">SUM(L647:L650)</f>
        <v>9.3303801211116326</v>
      </c>
      <c r="M646" s="1">
        <f t="shared" si="732"/>
        <v>9.054009708225756</v>
      </c>
      <c r="N646" s="1">
        <f t="shared" si="732"/>
        <v>9.0540460212081175</v>
      </c>
      <c r="O646" s="1">
        <f t="shared" si="732"/>
        <v>9.0540238098752592</v>
      </c>
      <c r="P646" s="1">
        <f>SUM(P647:P650)</f>
        <v>9.0540440856098314</v>
      </c>
      <c r="Q646" s="1">
        <f>SUM(Q647:Q650)</f>
        <v>9.0541156020236429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9.6793726989998028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9.9374593105328035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9.5778083696605787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9.9039672151218596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9.8830534272148771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9.6045271935525154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9.328146716072661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9.0518811433241027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9.0516649941561607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9.0512590682096725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9.0511280959578695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9.0487478741329603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2.2072871218148317E-3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2.2334050389724983E-3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2.128564901653248E-3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2.3810270519570137E-3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2.7647416655863584E-3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2.9159896519627493E-3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5.3677278906827646E-3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0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0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0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0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0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1.7721100758634652E-4</v>
      </c>
      <c r="H651" s="1">
        <f t="shared" ref="H651" si="734">SUM(H652:H653)</f>
        <v>3.9607992917565181E-4</v>
      </c>
      <c r="I651" s="1">
        <f t="shared" ref="I651" si="735">SUM(I652:I653)</f>
        <v>8.6115599675376021E-4</v>
      </c>
      <c r="J651" s="1">
        <f t="shared" ref="J651" si="736">SUM(J652:J653)</f>
        <v>1.3562595815192488E-3</v>
      </c>
      <c r="K651" s="1">
        <f t="shared" ref="K651" si="737">SUM(K652:K653)</f>
        <v>1.4711084207802681E-3</v>
      </c>
      <c r="L651" s="1">
        <f t="shared" ref="L651:O651" si="738">SUM(L652:L653)</f>
        <v>1.5503256701820997E-3</v>
      </c>
      <c r="M651" s="1">
        <f t="shared" si="738"/>
        <v>1.8169579214441702E-3</v>
      </c>
      <c r="N651" s="1">
        <f t="shared" si="738"/>
        <v>1.85409557520108E-3</v>
      </c>
      <c r="O651" s="1">
        <f t="shared" si="738"/>
        <v>2.1926375587599037E-3</v>
      </c>
      <c r="P651" s="1">
        <f>SUM(P652:P653)</f>
        <v>2.3520432998342762E-3</v>
      </c>
      <c r="Q651" s="1">
        <f>SUM(Q652:Q653)</f>
        <v>4.429834339989714E-3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1.7721100758634652E-4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3.9607992917565181E-4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8.6115599675376021E-4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1.3562595815192488E-3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1.4711084207802681E-3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1.5503256701820997E-3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1.8169579214441702E-3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1.85409557520108E-3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2.1926375587599037E-3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2.3520432998342762E-3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4.429834339989714E-3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0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0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0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0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0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0.3496503496503498</v>
      </c>
      <c r="G655" s="4">
        <f t="shared" si="739"/>
        <v>0.34965034965035008</v>
      </c>
      <c r="H655" s="4">
        <f t="shared" si="739"/>
        <v>0.34965034965035013</v>
      </c>
      <c r="I655" s="4">
        <f t="shared" si="739"/>
        <v>0.34965034965034975</v>
      </c>
      <c r="J655" s="4">
        <f t="shared" si="739"/>
        <v>0.3496503496503503</v>
      </c>
      <c r="K655" s="4">
        <f t="shared" si="739"/>
        <v>0.34965034965035013</v>
      </c>
      <c r="L655" s="4">
        <f t="shared" ref="L655:O655" si="740">IFERROR(SUM(L635,L625,L615)/L645,"-")</f>
        <v>0.34965034965034958</v>
      </c>
      <c r="M655" s="4">
        <f t="shared" si="740"/>
        <v>0.3496503496503503</v>
      </c>
      <c r="N655" s="4">
        <f t="shared" si="740"/>
        <v>0.34965034965034952</v>
      </c>
      <c r="O655" s="4">
        <f t="shared" si="740"/>
        <v>0.34965034965034991</v>
      </c>
      <c r="P655" s="4">
        <f>IFERROR(SUM(P635,P625,P615)/P645,"-")</f>
        <v>0.34965034965034941</v>
      </c>
      <c r="Q655" s="4">
        <f>IFERROR(SUM(Q635,Q625,Q615)/Q645,"-")</f>
        <v>0.34965034965035019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0.59322033898305149</v>
      </c>
      <c r="G656" s="4">
        <f t="shared" si="741"/>
        <v>0.59322033898305115</v>
      </c>
      <c r="H656" s="4">
        <f t="shared" si="741"/>
        <v>0.59322033898305104</v>
      </c>
      <c r="I656" s="4">
        <f t="shared" si="741"/>
        <v>0.59322033898305115</v>
      </c>
      <c r="J656" s="4">
        <f t="shared" si="741"/>
        <v>0.59322033898305149</v>
      </c>
      <c r="K656" s="4">
        <f t="shared" si="741"/>
        <v>0.59322033898305104</v>
      </c>
      <c r="L656" s="4">
        <f t="shared" ref="L656:O656" si="742">IFERROR(SUM(L637,L627,L617)/L647,"-")</f>
        <v>0.59322033898305071</v>
      </c>
      <c r="M656" s="4">
        <f t="shared" si="742"/>
        <v>0.59322033898305127</v>
      </c>
      <c r="N656" s="4">
        <f t="shared" si="742"/>
        <v>0.59322033898305093</v>
      </c>
      <c r="O656" s="4">
        <f t="shared" si="742"/>
        <v>0.59322033898305182</v>
      </c>
      <c r="P656" s="4">
        <f t="shared" ref="P656:Q659" si="743">IFERROR(SUM(P637,P627,P617)/P647,"-")</f>
        <v>0.59322033898305149</v>
      </c>
      <c r="Q656" s="4">
        <f t="shared" si="743"/>
        <v>0.59322033898305104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0.70000000000000029</v>
      </c>
      <c r="L658" s="4">
        <f t="shared" ref="L658:O658" si="745">IFERROR(SUM(L639,L629,L619)/L649,"-")</f>
        <v>0.6999999999999994</v>
      </c>
      <c r="M658" s="4">
        <f t="shared" si="745"/>
        <v>0.69999999999999973</v>
      </c>
      <c r="N658" s="4">
        <f t="shared" si="745"/>
        <v>0.69999999999999951</v>
      </c>
      <c r="O658" s="4">
        <f t="shared" si="745"/>
        <v>0.69999999999999951</v>
      </c>
      <c r="P658" s="4">
        <f t="shared" si="743"/>
        <v>0.70000000000000018</v>
      </c>
      <c r="Q658" s="4">
        <f t="shared" si="743"/>
        <v>0.70000000000000051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 t="str">
        <f t="shared" si="741"/>
        <v>-</v>
      </c>
      <c r="L659" s="4" t="str">
        <f t="shared" ref="L659:O659" si="746">IFERROR(SUM(L640,L630,L620)/L650,"-")</f>
        <v>-</v>
      </c>
      <c r="M659" s="4" t="str">
        <f t="shared" si="746"/>
        <v>-</v>
      </c>
      <c r="N659" s="4" t="str">
        <f t="shared" si="746"/>
        <v>-</v>
      </c>
      <c r="O659" s="4" t="str">
        <f t="shared" si="746"/>
        <v>-</v>
      </c>
      <c r="P659" s="4" t="str">
        <f t="shared" si="743"/>
        <v>-</v>
      </c>
      <c r="Q659" s="4" t="str">
        <f t="shared" si="743"/>
        <v>-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0.85925925925925883</v>
      </c>
      <c r="H660" s="4">
        <f t="shared" si="747"/>
        <v>0.85925925925925928</v>
      </c>
      <c r="I660" s="4">
        <f t="shared" si="747"/>
        <v>0.85925925925925883</v>
      </c>
      <c r="J660" s="4">
        <f t="shared" si="747"/>
        <v>0.85925925925925928</v>
      </c>
      <c r="K660" s="4">
        <f t="shared" si="747"/>
        <v>0.85925925925926017</v>
      </c>
      <c r="L660" s="4">
        <f t="shared" ref="L660:O660" si="748">IFERROR(SUM(L642,L632,L622)/L652,"-")</f>
        <v>0.85925925925925861</v>
      </c>
      <c r="M660" s="4">
        <f t="shared" si="748"/>
        <v>0.85925925925925883</v>
      </c>
      <c r="N660" s="4">
        <f t="shared" si="748"/>
        <v>0.85925925925925839</v>
      </c>
      <c r="O660" s="4">
        <f t="shared" si="748"/>
        <v>0.85925925925925906</v>
      </c>
      <c r="P660" s="4">
        <f>IFERROR(SUM(P642,P632,P622)/P652,"-")</f>
        <v>0.8592592592592585</v>
      </c>
      <c r="Q660" s="4">
        <f>IFERROR(SUM(Q642,Q632,Q622)/Q652,"-")</f>
        <v>0.8592592592592585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 t="str">
        <f t="shared" si="747"/>
        <v>-</v>
      </c>
      <c r="L661" s="4" t="str">
        <f t="shared" ref="L661:O661" si="749">IFERROR(SUM(L643,L633,L623)/L653,"-")</f>
        <v>-</v>
      </c>
      <c r="M661" s="4" t="str">
        <f t="shared" si="749"/>
        <v>-</v>
      </c>
      <c r="N661" s="4" t="str">
        <f t="shared" si="749"/>
        <v>-</v>
      </c>
      <c r="O661" s="4" t="str">
        <f t="shared" si="749"/>
        <v>-</v>
      </c>
      <c r="P661" s="4" t="str">
        <f>IFERROR(SUM(P643,P633,P623)/P653,"-")</f>
        <v>-</v>
      </c>
      <c r="Q661" s="4" t="str">
        <f>IFERROR(SUM(Q643,Q633,Q623)/Q653,"-")</f>
        <v>-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3.737453433898081E-3</v>
      </c>
      <c r="G662" s="3">
        <f t="shared" ref="G662:K662" si="750">SUM(G663,G667,G676)</f>
        <v>5.6159534381516217E-3</v>
      </c>
      <c r="H662" s="3">
        <f t="shared" si="750"/>
        <v>5.6859647396693067E-3</v>
      </c>
      <c r="I662" s="3">
        <f t="shared" si="750"/>
        <v>1.6536431312342559E-2</v>
      </c>
      <c r="J662" s="3">
        <f t="shared" si="750"/>
        <v>4.8378372828538643E-2</v>
      </c>
      <c r="K662" s="3">
        <f t="shared" si="750"/>
        <v>7.0293238238678613E-2</v>
      </c>
      <c r="L662" s="3">
        <f t="shared" ref="L662:O662" si="751">SUM(L663,L667,L676)</f>
        <v>7.0418591243840811E-2</v>
      </c>
      <c r="M662" s="3">
        <f t="shared" si="751"/>
        <v>0.21208830483478855</v>
      </c>
      <c r="N662" s="3">
        <f t="shared" si="751"/>
        <v>0.22188648837516028</v>
      </c>
      <c r="O662" s="3">
        <f t="shared" si="751"/>
        <v>0.66170645566471875</v>
      </c>
      <c r="P662" s="3">
        <f>SUM(P663,P667,P676)</f>
        <v>0.91078228359471702</v>
      </c>
      <c r="Q662" s="3">
        <f>SUM(Q663,Q667,Q676)</f>
        <v>1.0172152374996644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3.737453433898081E-3</v>
      </c>
      <c r="G663" s="1">
        <f>[1]Other_transformation!C$28</f>
        <v>5.6159534381516217E-3</v>
      </c>
      <c r="H663" s="1">
        <f>[1]Other_transformation!D$28</f>
        <v>5.6859647396693067E-3</v>
      </c>
      <c r="I663" s="1">
        <f>[1]Other_transformation!E$28</f>
        <v>1.6536431312342559E-2</v>
      </c>
      <c r="J663" s="1">
        <f>[1]Other_transformation!F$28</f>
        <v>4.8378372828538643E-2</v>
      </c>
      <c r="K663" s="1">
        <f>[1]Other_transformation!G$28</f>
        <v>7.0293238238678613E-2</v>
      </c>
      <c r="L663" s="1">
        <f>[1]Other_transformation!H$28</f>
        <v>7.0418591243840811E-2</v>
      </c>
      <c r="M663" s="1">
        <f>[1]Other_transformation!I$28</f>
        <v>0.19678171038969314</v>
      </c>
      <c r="N663" s="1">
        <f>[1]Other_transformation!J$28</f>
        <v>0.20654679715912985</v>
      </c>
      <c r="O663" s="1">
        <f>[1]Other_transformation!K$28</f>
        <v>0.64082701533642639</v>
      </c>
      <c r="P663" s="1">
        <f>[1]Other_transformation!L$28</f>
        <v>0.8888476904396343</v>
      </c>
      <c r="Q663" s="1">
        <f>[1]Other_transformation!M$28</f>
        <v>0.93852234043651817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3.737453433898081E-3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5.6159534381516217E-3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5.6859647396693067E-3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1.6504937057251656E-2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4.7684258566729087E-2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5.0078776385314654E-2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4.4403196351266543E-2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0.16303590385442335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0.17659127903390265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0.60669766864114705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0.85582633684356546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0.87438994299284245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3.149425509090188E-5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6.9411426180955853E-4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2.2859015032441958E-3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2.8555557529509382E-3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2.9547394217902716E-3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2.9566485522740395E-3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2.9677036471061811E-3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2.2745837816721863E-3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4.2136210185482166E-3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1.7928560350119766E-2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2.3159839139623332E-2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3.0791067113479512E-2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2.6998869572953173E-2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3.1161643048173138E-2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3.0746769814396654E-2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5.9918776425127496E-2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2.2182245562473672E-3</v>
      </c>
      <c r="N667" s="1">
        <f>SUM([1]Other_transformation!J$29:J$30)</f>
        <v>2.2853479027922148E-3</v>
      </c>
      <c r="O667" s="1">
        <f>SUM([1]Other_transformation!K$29:K$30)</f>
        <v>3.3851674868126949E-3</v>
      </c>
      <c r="P667" s="1">
        <f>SUM([1]Other_transformation!L$29:L$30)</f>
        <v>3.4723399778539272E-3</v>
      </c>
      <c r="Q667" s="1">
        <f>SUM([1]Other_transformation!M$29:M$30)</f>
        <v>8.2725175136680838E-3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2.2182245562473672E-3</v>
      </c>
      <c r="N668" s="1">
        <f>[1]Other_transformation!J$29</f>
        <v>2.2853479027922148E-3</v>
      </c>
      <c r="O668" s="1">
        <f>[1]Other_transformation!K$29</f>
        <v>3.3851674868126949E-3</v>
      </c>
      <c r="P668" s="1">
        <f>[1]Other_transformation!L$29</f>
        <v>3.4723399778539272E-3</v>
      </c>
      <c r="Q668" s="1">
        <f>[1]Other_transformation!M$29</f>
        <v>8.2725175136680838E-3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0</v>
      </c>
      <c r="N669" s="1">
        <f>[1]Other_transformation!J$30</f>
        <v>0</v>
      </c>
      <c r="O669" s="1">
        <f>[1]Other_transformation!K$30</f>
        <v>0</v>
      </c>
      <c r="P669" s="1">
        <f>[1]Other_transformation!L$30</f>
        <v>0</v>
      </c>
      <c r="Q669" s="1">
        <f>[1]Other_transformation!M$30</f>
        <v>0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2.2182245562473672E-3</v>
      </c>
      <c r="N673" s="1">
        <f t="shared" si="764"/>
        <v>2.2853479027922148E-3</v>
      </c>
      <c r="O673" s="1">
        <f t="shared" si="764"/>
        <v>3.3851674868126949E-3</v>
      </c>
      <c r="P673" s="1">
        <f>SUM(P674:P675)</f>
        <v>3.4723399778539272E-3</v>
      </c>
      <c r="Q673" s="1">
        <f>SUM(Q674:Q675)</f>
        <v>8.2725175136680838E-3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2.2182245562473672E-3</v>
      </c>
      <c r="N674" s="1">
        <f>IFERROR([1]Energy_Balances!J$157/([1]Energy_Balances!J$157+[1]Energy_Balances!J$72),0)*N668</f>
        <v>2.2853479027922148E-3</v>
      </c>
      <c r="O674" s="1">
        <f>IFERROR([1]Energy_Balances!K$157/([1]Energy_Balances!K$157+[1]Energy_Balances!K$72),0)*O668</f>
        <v>3.3851674868126949E-3</v>
      </c>
      <c r="P674" s="1">
        <f>IFERROR([1]Energy_Balances!L$157/([1]Energy_Balances!L$157+[1]Energy_Balances!L$72),0)*P668</f>
        <v>3.4723399778539272E-3</v>
      </c>
      <c r="Q674" s="1">
        <f>IFERROR([1]Energy_Balances!M$157/([1]Energy_Balances!M$157+[1]Energy_Balances!M$72),0)*Q668</f>
        <v>8.2725175136680838E-3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0</v>
      </c>
      <c r="N675" s="1">
        <f>IFERROR([1]Energy_Balances!J$157/([1]Energy_Balances!J$157+[1]Energy_Balances!J$72),0)*N669</f>
        <v>0</v>
      </c>
      <c r="O675" s="1">
        <f>IFERROR([1]Energy_Balances!K$157/([1]Energy_Balances!K$157+[1]Energy_Balances!K$72),0)*O669</f>
        <v>0</v>
      </c>
      <c r="P675" s="1">
        <f>IFERROR([1]Energy_Balances!L$157/([1]Energy_Balances!L$157+[1]Energy_Balances!L$72),0)*P669</f>
        <v>0</v>
      </c>
      <c r="Q675" s="1">
        <f>IFERROR([1]Energy_Balances!M$157/([1]Energy_Balances!M$157+[1]Energy_Balances!M$72),0)*Q669</f>
        <v>0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1.3088369888848051E-2</v>
      </c>
      <c r="N676" s="1">
        <f t="shared" si="768"/>
        <v>1.3054343313238197E-2</v>
      </c>
      <c r="O676" s="1">
        <f t="shared" si="768"/>
        <v>1.7494272841479631E-2</v>
      </c>
      <c r="P676" s="1">
        <f>SUM(P677:P678)</f>
        <v>1.846225317722882E-2</v>
      </c>
      <c r="Q676" s="1">
        <f>SUM(Q677:Q678)</f>
        <v>7.0420379549478093E-2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1.3088369888848051E-2</v>
      </c>
      <c r="N677" s="1">
        <f>[1]Other_transformation!J31</f>
        <v>1.3054343313238197E-2</v>
      </c>
      <c r="O677" s="1">
        <f>[1]Other_transformation!K31</f>
        <v>1.7494272841479631E-2</v>
      </c>
      <c r="P677" s="1">
        <f>[1]Other_transformation!L31</f>
        <v>1.846225317722882E-2</v>
      </c>
      <c r="Q677" s="1">
        <f>[1]Other_transformation!M31</f>
        <v>7.0420379549478093E-2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0</v>
      </c>
      <c r="N678" s="1">
        <f>[1]Other_transformation!J32</f>
        <v>0</v>
      </c>
      <c r="O678" s="1">
        <f>[1]Other_transformation!K32</f>
        <v>0</v>
      </c>
      <c r="P678" s="1">
        <f>[1]Other_transformation!L32</f>
        <v>0</v>
      </c>
      <c r="Q678" s="1">
        <f>[1]Other_transformation!M32</f>
        <v>0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5.4561363998512106E-3</v>
      </c>
      <c r="G679" s="3">
        <f t="shared" ref="G679:K679" si="769">SUM(G680,G684,G686,G695)</f>
        <v>8.0921519281723642E-3</v>
      </c>
      <c r="H679" s="3">
        <f t="shared" si="769"/>
        <v>8.0366992786845299E-3</v>
      </c>
      <c r="I679" s="3">
        <f t="shared" si="769"/>
        <v>2.2652645633345979E-2</v>
      </c>
      <c r="J679" s="3">
        <f t="shared" si="769"/>
        <v>6.429019644988529E-2</v>
      </c>
      <c r="K679" s="3">
        <f t="shared" si="769"/>
        <v>8.8174866940139401E-2</v>
      </c>
      <c r="L679" s="3">
        <f t="shared" ref="L679:O679" si="770">SUM(L680,L684,L686,L695)</f>
        <v>8.5435453007057002E-2</v>
      </c>
      <c r="M679" s="3">
        <f t="shared" si="770"/>
        <v>0.26137257688035997</v>
      </c>
      <c r="N679" s="3">
        <f t="shared" si="770"/>
        <v>0.27372390683976089</v>
      </c>
      <c r="O679" s="3">
        <f t="shared" si="770"/>
        <v>0.81172969342866419</v>
      </c>
      <c r="P679" s="3">
        <f>SUM(P680,P684,P686,P695)</f>
        <v>1.1159669052733634</v>
      </c>
      <c r="Q679" s="3">
        <f>SUM(Q680,Q684,Q686,Q695)</f>
        <v>1.2662963699541259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5.4561363998512106E-3</v>
      </c>
      <c r="G680" s="1">
        <f t="shared" ref="G680:K680" si="771">SUM(G681:G683)</f>
        <v>8.0921519281723642E-3</v>
      </c>
      <c r="H680" s="1">
        <f t="shared" si="771"/>
        <v>8.0366992786845299E-3</v>
      </c>
      <c r="I680" s="1">
        <f t="shared" si="771"/>
        <v>2.2652645633345979E-2</v>
      </c>
      <c r="J680" s="1">
        <f t="shared" si="771"/>
        <v>6.429019644988529E-2</v>
      </c>
      <c r="K680" s="1">
        <f t="shared" si="771"/>
        <v>8.54958866579376E-2</v>
      </c>
      <c r="L680" s="1">
        <f t="shared" ref="L680:O680" si="772">SUM(L681:L683)</f>
        <v>8.2418462467795731E-2</v>
      </c>
      <c r="M680" s="1">
        <f t="shared" si="772"/>
        <v>0.23321868086495959</v>
      </c>
      <c r="N680" s="1">
        <f t="shared" si="772"/>
        <v>0.24595975687316882</v>
      </c>
      <c r="O680" s="1">
        <f t="shared" si="772"/>
        <v>0.7746559994972616</v>
      </c>
      <c r="P680" s="1">
        <f>SUM(P681:P683)</f>
        <v>1.0772113071622473</v>
      </c>
      <c r="Q680" s="1">
        <f>SUM(Q681:Q683)</f>
        <v>1.1313865374146286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5.4561363998512106E-3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8.0921519281723642E-3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8.0366992786845299E-3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2.2609502818152962E-2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6.3367785470736376E-2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6.4617775981051132E-2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5.5677989155193161E-2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0.19882427299319927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0.21535521833402779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0.73987520565993459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1.0436906546872748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1.0663291987717594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4.3142815193016275E-5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9.2241097914891475E-4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2.9495503267667057E-3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3.5806341729792356E-3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3.6033407582808214E-3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3.6056689661878535E-3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3.6191507891538792E-3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2.7738826605758346E-3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5.1385622177417259E-3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1.7928560350119766E-2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2.3159839139623332E-2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3.0791067113479512E-2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2.6998869572953173E-2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3.1161643048173138E-2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3.0746769814396654E-2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5.9918776425127496E-2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2.6789802822018054E-3</v>
      </c>
      <c r="L684" s="1">
        <f t="shared" si="779"/>
        <v>3.0169905392612743E-3</v>
      </c>
      <c r="M684" s="1">
        <f t="shared" si="779"/>
        <v>3.421229679275497E-3</v>
      </c>
      <c r="N684" s="1">
        <f t="shared" si="779"/>
        <v>2.9998743969947973E-3</v>
      </c>
      <c r="O684" s="1">
        <f t="shared" si="779"/>
        <v>3.4624047831303463E-3</v>
      </c>
      <c r="P684" s="1">
        <f>P685</f>
        <v>3.4163077571551818E-3</v>
      </c>
      <c r="Q684" s="1">
        <f>Q685</f>
        <v>6.6576418250141566E-3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2.6789802822018054E-3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3.0169905392612743E-3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3.421229679275497E-3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2.9998743969947973E-3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3.4624047831303463E-3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3.4163077571551818E-3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6.6576418250141566E-3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2.918716521378113E-3</v>
      </c>
      <c r="N686" s="1">
        <f t="shared" si="781"/>
        <v>3.0070367142002838E-3</v>
      </c>
      <c r="O686" s="1">
        <f t="shared" si="781"/>
        <v>4.4541677458061722E-3</v>
      </c>
      <c r="P686" s="1">
        <f>SUM(P687:P688)</f>
        <v>4.5688683919130569E-3</v>
      </c>
      <c r="Q686" s="1">
        <f>SUM(Q687:Q688)</f>
        <v>1.0884891465352731E-2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2.918716521378113E-3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3.0070367142002838E-3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4.4541677458061722E-3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4.5688683919130569E-3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1.0884891465352731E-2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0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0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0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0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0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2.918716521378113E-3</v>
      </c>
      <c r="N692" s="1">
        <f t="shared" si="790"/>
        <v>3.0070367142002838E-3</v>
      </c>
      <c r="O692" s="1">
        <f t="shared" si="790"/>
        <v>4.4541677458061722E-3</v>
      </c>
      <c r="P692" s="1">
        <f>SUM(P693:P694)</f>
        <v>4.5688683919130569E-3</v>
      </c>
      <c r="Q692" s="1">
        <f>SUM(Q693:Q694)</f>
        <v>1.0884891465352731E-2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2.918716521378113E-3</v>
      </c>
      <c r="N693" s="1">
        <f t="shared" si="792"/>
        <v>3.0070367142002838E-3</v>
      </c>
      <c r="O693" s="1">
        <f t="shared" si="792"/>
        <v>4.4541677458061722E-3</v>
      </c>
      <c r="P693" s="1">
        <f>IFERROR(P674/P668,0)*P687</f>
        <v>4.5688683919130569E-3</v>
      </c>
      <c r="Q693" s="1">
        <f>IFERROR(Q674/Q668,0)*Q687</f>
        <v>1.0884891465352731E-2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0</v>
      </c>
      <c r="N694" s="1">
        <f t="shared" si="793"/>
        <v>0</v>
      </c>
      <c r="O694" s="1">
        <f t="shared" si="793"/>
        <v>0</v>
      </c>
      <c r="P694" s="1">
        <f>IFERROR(P675/P669,0)*P688</f>
        <v>0</v>
      </c>
      <c r="Q694" s="1">
        <f>IFERROR(Q675/Q669,0)*Q688</f>
        <v>0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2.1813949814746741E-2</v>
      </c>
      <c r="N695" s="1">
        <f t="shared" si="795"/>
        <v>2.1757238855396984E-2</v>
      </c>
      <c r="O695" s="1">
        <f t="shared" si="795"/>
        <v>2.9157121402466037E-2</v>
      </c>
      <c r="P695" s="1">
        <f>SUM(P696:P697)</f>
        <v>3.0770421962048027E-2</v>
      </c>
      <c r="Q695" s="1">
        <f>SUM(Q696:Q697)</f>
        <v>0.11736729924913035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2.1813949814746741E-2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2.1757238855396984E-2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2.9157121402466037E-2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3.0770421962048027E-2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0.11736729924913035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0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0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0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0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0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0.68500000000000028</v>
      </c>
      <c r="G699" s="4">
        <f t="shared" ref="G699:K699" si="797">IFERROR(G664/G681,"-")</f>
        <v>0.69400000000000006</v>
      </c>
      <c r="H699" s="4">
        <f t="shared" si="797"/>
        <v>0.70750000000000024</v>
      </c>
      <c r="I699" s="4">
        <f t="shared" si="797"/>
        <v>0.72999999999999965</v>
      </c>
      <c r="J699" s="4">
        <f t="shared" si="797"/>
        <v>0.75249999999999939</v>
      </c>
      <c r="K699" s="4">
        <f t="shared" si="797"/>
        <v>0.77500000000000047</v>
      </c>
      <c r="L699" s="4">
        <f t="shared" ref="L699:O699" si="798">IFERROR(L664/L681,"-")</f>
        <v>0.79749999999999999</v>
      </c>
      <c r="M699" s="4">
        <f t="shared" si="798"/>
        <v>0.81999999999999973</v>
      </c>
      <c r="N699" s="4">
        <f t="shared" si="798"/>
        <v>0.8199999999999994</v>
      </c>
      <c r="O699" s="4">
        <f t="shared" si="798"/>
        <v>0.82000000000000095</v>
      </c>
      <c r="P699" s="4">
        <f>IFERROR(P664/P681,"-")</f>
        <v>0.82000000000000006</v>
      </c>
      <c r="Q699" s="4">
        <f>IFERROR(Q664/Q681,"-")</f>
        <v>0.81999999999999984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</v>
      </c>
      <c r="J700" s="4">
        <f t="shared" si="800"/>
        <v>0.75250000000000017</v>
      </c>
      <c r="K700" s="4">
        <f t="shared" si="800"/>
        <v>0.77499999999999958</v>
      </c>
      <c r="L700" s="4">
        <f t="shared" ref="L700:O700" si="801">IFERROR(L665/L682,"-")</f>
        <v>0.79749999999999943</v>
      </c>
      <c r="M700" s="4">
        <f t="shared" si="801"/>
        <v>0.81999999999999951</v>
      </c>
      <c r="N700" s="4">
        <f t="shared" si="801"/>
        <v>0.82</v>
      </c>
      <c r="O700" s="4">
        <f t="shared" si="801"/>
        <v>0.82000000000000006</v>
      </c>
      <c r="P700" s="4">
        <f>IFERROR(P665/P682,"-")</f>
        <v>0.82000000000000073</v>
      </c>
      <c r="Q700" s="4">
        <f>IFERROR(Q665/Q682,"-")</f>
        <v>0.82000000000000028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0.87</v>
      </c>
      <c r="L701" s="4">
        <f t="shared" ref="L701:O701" si="803">IFERROR(L666/SUM(L683,L685),"-")</f>
        <v>0.88474576271186445</v>
      </c>
      <c r="M701" s="4">
        <f t="shared" si="803"/>
        <v>0.90000000000000013</v>
      </c>
      <c r="N701" s="4">
        <f t="shared" si="803"/>
        <v>0.9</v>
      </c>
      <c r="O701" s="4">
        <f t="shared" si="803"/>
        <v>0.90000000000000013</v>
      </c>
      <c r="P701" s="4">
        <f>IFERROR(P666/SUM(P683,P685),"-")</f>
        <v>0.90000000000000013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0.76000000000000045</v>
      </c>
      <c r="N702" s="4">
        <f t="shared" si="805"/>
        <v>0.75999999999999968</v>
      </c>
      <c r="O702" s="4">
        <f t="shared" si="805"/>
        <v>0.7600000000000009</v>
      </c>
      <c r="P702" s="4">
        <f>IFERROR(P668/P687,"-")</f>
        <v>0.7600000000000009</v>
      </c>
      <c r="Q702" s="4">
        <f>IFERROR(Q668/Q687,"-")</f>
        <v>0.76000000000000079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 t="str">
        <f t="shared" si="806"/>
        <v>-</v>
      </c>
      <c r="N703" s="4" t="str">
        <f t="shared" si="806"/>
        <v>-</v>
      </c>
      <c r="O703" s="4" t="str">
        <f t="shared" si="806"/>
        <v>-</v>
      </c>
      <c r="P703" s="4" t="str">
        <f>IFERROR(P669/P688,"-")</f>
        <v>-</v>
      </c>
      <c r="Q703" s="4" t="str">
        <f>IFERROR(Q669/Q688,"-")</f>
        <v>-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0.60000000000000031</v>
      </c>
      <c r="N704" s="4">
        <f t="shared" si="808"/>
        <v>0.60000000000000031</v>
      </c>
      <c r="O704" s="4">
        <f t="shared" si="808"/>
        <v>0.60000000000000031</v>
      </c>
      <c r="P704" s="4">
        <f>IFERROR(P677/P696,"-")</f>
        <v>0.60000000000000009</v>
      </c>
      <c r="Q704" s="4">
        <f>IFERROR(Q677/Q696,"-")</f>
        <v>0.59999999999999898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 t="str">
        <f t="shared" si="809"/>
        <v>-</v>
      </c>
      <c r="N705" s="4" t="str">
        <f t="shared" si="809"/>
        <v>-</v>
      </c>
      <c r="O705" s="4" t="str">
        <f t="shared" si="809"/>
        <v>-</v>
      </c>
      <c r="P705" s="4" t="str">
        <f>IFERROR(P678/P697,"-")</f>
        <v>-</v>
      </c>
      <c r="Q705" s="4" t="str">
        <f>IFERROR(Q678/Q697,"-")</f>
        <v>-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1.1764724484126712</v>
      </c>
      <c r="G706" s="1">
        <f>[1]Other_transformation!C$39</f>
        <v>3.2248371515607577</v>
      </c>
      <c r="H706" s="1">
        <f>[1]Other_transformation!D$39</f>
        <v>3.1726131230225958</v>
      </c>
      <c r="I706" s="1">
        <f>[1]Other_transformation!E$39</f>
        <v>3.1724637585172464</v>
      </c>
      <c r="J706" s="1">
        <f>[1]Other_transformation!F$39</f>
        <v>3.172466388375343</v>
      </c>
      <c r="K706" s="1">
        <f>[1]Other_transformation!G$39</f>
        <v>3.1703708544070461</v>
      </c>
      <c r="L706" s="1">
        <f>[1]Other_transformation!H$39</f>
        <v>3.170397522483352</v>
      </c>
      <c r="M706" s="1">
        <f>[1]Other_transformation!I$39</f>
        <v>3.1737022833877813</v>
      </c>
      <c r="N706" s="1">
        <f>[1]Other_transformation!J$39</f>
        <v>3.1735591404032353</v>
      </c>
      <c r="O706" s="1">
        <f>[1]Other_transformation!K$39</f>
        <v>3.1754288764830783</v>
      </c>
      <c r="P706" s="1">
        <f>[1]Other_transformation!L$39</f>
        <v>3.1754785756393868</v>
      </c>
      <c r="Q706" s="1">
        <f>[1]Other_transformation!M$39</f>
        <v>3.1842434384707281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1.2890721975280004</v>
      </c>
      <c r="G707" s="1">
        <f>[1]Other_transformation!C$38</f>
        <v>3.5334851396147573</v>
      </c>
      <c r="H707" s="1">
        <f>[1]Other_transformation!D$38</f>
        <v>3.476262768345221</v>
      </c>
      <c r="I707" s="1">
        <f>[1]Other_transformation!E$38</f>
        <v>3.4760991082175177</v>
      </c>
      <c r="J707" s="1">
        <f>[1]Other_transformation!F$38</f>
        <v>3.4761019897783783</v>
      </c>
      <c r="K707" s="1">
        <f>[1]Other_transformation!G$38</f>
        <v>3.4738058930179649</v>
      </c>
      <c r="L707" s="1">
        <f>[1]Other_transformation!H$38</f>
        <v>3.4738351134861345</v>
      </c>
      <c r="M707" s="1">
        <f>[1]Other_transformation!I$38</f>
        <v>3.4774561718518666</v>
      </c>
      <c r="N707" s="1">
        <f>[1]Other_transformation!J$38</f>
        <v>3.4772993287044573</v>
      </c>
      <c r="O707" s="1">
        <f>[1]Other_transformation!K$38</f>
        <v>3.4793480165428261</v>
      </c>
      <c r="P707" s="1">
        <f>[1]Other_transformation!L$38</f>
        <v>3.4794024723872674</v>
      </c>
      <c r="Q707" s="1">
        <f>[1]Other_transformation!M$38</f>
        <v>3.4890062170446714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0.91265054871925944</v>
      </c>
      <c r="G708" s="14">
        <f t="shared" si="810"/>
        <v>0.91265054871925955</v>
      </c>
      <c r="H708" s="14">
        <f t="shared" si="810"/>
        <v>0.91265054871925888</v>
      </c>
      <c r="I708" s="14">
        <f t="shared" si="810"/>
        <v>0.91265054871925955</v>
      </c>
      <c r="J708" s="14">
        <f t="shared" si="810"/>
        <v>0.91265054871925844</v>
      </c>
      <c r="K708" s="14">
        <f t="shared" si="810"/>
        <v>0.91265054871926043</v>
      </c>
      <c r="L708" s="14">
        <f t="shared" ref="L708:O708" si="811">L706/L707</f>
        <v>0.91265054871925955</v>
      </c>
      <c r="M708" s="14">
        <f t="shared" si="811"/>
        <v>0.91265054871925944</v>
      </c>
      <c r="N708" s="14">
        <f t="shared" si="811"/>
        <v>0.91265054871925932</v>
      </c>
      <c r="O708" s="14">
        <f t="shared" si="811"/>
        <v>0.91265054871925977</v>
      </c>
      <c r="P708" s="14">
        <f>P706/P707</f>
        <v>0.91265054871925921</v>
      </c>
      <c r="Q708" s="14">
        <f>Q706/Q707</f>
        <v>0.91265054871925977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5.9796492409280129</v>
      </c>
      <c r="G709" s="17" cm="1">
        <f t="array" ref="G709">SUMPRODUCT(("CT_CWODPLT"=[1]OUT_SyntheticFuels!$C$4:$C$1000)*1,("Var_Fout"=[1]OUT_SyntheticFuels!$B$4:$B$1000)*1,[1]OUT_SyntheticFuels!F$4:F$1000)</f>
        <v>6.9696551082272391</v>
      </c>
      <c r="H709" s="17" cm="1">
        <f t="array" ref="H709">SUMPRODUCT(("CT_CWODPLT"=[1]OUT_SyntheticFuels!$C$4:$C$1000)*1,("Var_Fout"=[1]OUT_SyntheticFuels!$B$4:$B$1000)*1,[1]OUT_SyntheticFuels!G$4:G$1000)</f>
        <v>6.784642234666717</v>
      </c>
      <c r="I709" s="17" cm="1">
        <f t="array" ref="I709">SUMPRODUCT(("CT_CWODPLT"=[1]OUT_SyntheticFuels!$C$4:$C$1000)*1,("Var_Fout"=[1]OUT_SyntheticFuels!$B$4:$B$1000)*1,[1]OUT_SyntheticFuels!H$4:H$1000)</f>
        <v>7.150382041062497</v>
      </c>
      <c r="J709" s="17" cm="1">
        <f t="array" ref="J709">SUMPRODUCT(("CT_CWODPLT"=[1]OUT_SyntheticFuels!$C$4:$C$1000)*1,("Var_Fout"=[1]OUT_SyntheticFuels!$B$4:$B$1000)*1,[1]OUT_SyntheticFuels!I$4:I$1000)</f>
        <v>7.4345510272658553</v>
      </c>
      <c r="K709" s="17" cm="1">
        <f t="array" ref="K709">SUMPRODUCT(("CT_CWODPLT"=[1]OUT_SyntheticFuels!$C$4:$C$1000)*1,("Var_Fout"=[1]OUT_SyntheticFuels!$B$4:$B$1000)*1,[1]OUT_SyntheticFuels!J$4:J$1000)</f>
        <v>7.8664785854110226</v>
      </c>
      <c r="L709" s="17" cm="1">
        <f t="array" ref="L709">SUMPRODUCT(("CT_CWODPLT"=[1]OUT_SyntheticFuels!$C$4:$C$1000)*1,("Var_Fout"=[1]OUT_SyntheticFuels!$B$4:$B$1000)*1,[1]OUT_SyntheticFuels!K$4:K$1000)</f>
        <v>7.8214706330781665</v>
      </c>
      <c r="M709" s="17" cm="1">
        <f t="array" ref="M709">SUMPRODUCT(("CT_CWODPLT"=[1]OUT_SyntheticFuels!$C$4:$C$1000)*1,("Var_Fout"=[1]OUT_SyntheticFuels!$B$4:$B$1000)*1,[1]OUT_SyntheticFuels!L$4:L$1000)</f>
        <v>7.94823554576839</v>
      </c>
      <c r="N709" s="17" cm="1">
        <f t="array" ref="N709">SUMPRODUCT(("CT_CWODPLT"=[1]OUT_SyntheticFuels!$C$4:$C$1000)*1,("Var_Fout"=[1]OUT_SyntheticFuels!$B$4:$B$1000)*1,[1]OUT_SyntheticFuels!M$4:M$1000)</f>
        <v>7.9272694705092883</v>
      </c>
      <c r="O709" s="17" cm="1">
        <f t="array" ref="O709">SUMPRODUCT(("CT_CWODPLT"=[1]OUT_SyntheticFuels!$C$4:$C$1000)*1,("Var_Fout"=[1]OUT_SyntheticFuels!$B$4:$B$1000)*1,[1]OUT_SyntheticFuels!N$4:N$1000)</f>
        <v>7.9043294988381172</v>
      </c>
      <c r="P709" s="17" cm="1">
        <f t="array" ref="P709">SUMPRODUCT(("CT_CWODPLT"=[1]OUT_SyntheticFuels!$C$4:$C$1000)*1,("Var_Fout"=[1]OUT_SyntheticFuels!$B$4:$B$1000)*1,[1]OUT_SyntheticFuels!O$4:O$1000)</f>
        <v>7.8433982213480284</v>
      </c>
      <c r="Q709" s="17" cm="1">
        <f t="array" ref="Q709">SUMPRODUCT(("CT_CWODPLT"=[1]OUT_SyntheticFuels!$C$4:$C$1000)*1,("Var_Fout"=[1]OUT_SyntheticFuels!$B$4:$B$1000)*1,[1]OUT_SyntheticFuels!P$4:P$1000)</f>
        <v>7.7231073374283978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5.9796492409280129</v>
      </c>
      <c r="G710" s="18">
        <f t="shared" ref="G710:K710" si="812">G709</f>
        <v>6.9696551082272391</v>
      </c>
      <c r="H710" s="18">
        <f t="shared" si="812"/>
        <v>6.784642234666717</v>
      </c>
      <c r="I710" s="18">
        <f t="shared" si="812"/>
        <v>7.150382041062497</v>
      </c>
      <c r="J710" s="18">
        <f t="shared" si="812"/>
        <v>7.4345510272658553</v>
      </c>
      <c r="K710" s="18">
        <f t="shared" si="812"/>
        <v>7.8664785854110226</v>
      </c>
      <c r="L710" s="18">
        <f t="shared" ref="L710:O710" si="813">L709</f>
        <v>7.8214706330781665</v>
      </c>
      <c r="M710" s="18">
        <f t="shared" si="813"/>
        <v>7.94823554576839</v>
      </c>
      <c r="N710" s="18">
        <f t="shared" si="813"/>
        <v>7.9272694705092883</v>
      </c>
      <c r="O710" s="18">
        <f t="shared" si="813"/>
        <v>7.9043294988381172</v>
      </c>
      <c r="P710" s="18">
        <f>P709</f>
        <v>7.8433982213480284</v>
      </c>
      <c r="Q710" s="18">
        <f>Q709</f>
        <v>7.7231073374283978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7.1186300487238316</v>
      </c>
      <c r="G711" s="17" cm="1">
        <f t="array" ref="G711">SUMPRODUCT(("CT_CWODPLT"=[1]OUT_SyntheticFuels!$C$4:$C$1000)*1,("Var_Fin"=[1]OUT_SyntheticFuels!$B$4:$B$1000)*1,[1]OUT_SyntheticFuels!F$4:F$1000)</f>
        <v>8.2972084621752789</v>
      </c>
      <c r="H711" s="17" cm="1">
        <f t="array" ref="H711">SUMPRODUCT(("CT_CWODPLT"=[1]OUT_SyntheticFuels!$C$4:$C$1000)*1,("Var_Fin"=[1]OUT_SyntheticFuels!$B$4:$B$1000)*1,[1]OUT_SyntheticFuels!G$4:G$1000)</f>
        <v>8.0769550412699047</v>
      </c>
      <c r="I711" s="17" cm="1">
        <f t="array" ref="I711">SUMPRODUCT(("CT_CWODPLT"=[1]OUT_SyntheticFuels!$C$4:$C$1000)*1,("Var_Fin"=[1]OUT_SyntheticFuels!$B$4:$B$1000)*1,[1]OUT_SyntheticFuels!H$4:H$1000)</f>
        <v>8.51235957269345</v>
      </c>
      <c r="J711" s="17" cm="1">
        <f t="array" ref="J711">SUMPRODUCT(("CT_CWODPLT"=[1]OUT_SyntheticFuels!$C$4:$C$1000)*1,("Var_Fin"=[1]OUT_SyntheticFuels!$B$4:$B$1000)*1,[1]OUT_SyntheticFuels!I$4:I$1000)</f>
        <v>8.8506559848403015</v>
      </c>
      <c r="K711" s="17" cm="1">
        <f t="array" ref="K711">SUMPRODUCT(("CT_CWODPLT"=[1]OUT_SyntheticFuels!$C$4:$C$1000)*1,("Var_Fin"=[1]OUT_SyntheticFuels!$B$4:$B$1000)*1,[1]OUT_SyntheticFuels!J$4:J$1000)</f>
        <v>9.364855458822646</v>
      </c>
      <c r="L711" s="17" cm="1">
        <f t="array" ref="L711">SUMPRODUCT(("CT_CWODPLT"=[1]OUT_SyntheticFuels!$C$4:$C$1000)*1,("Var_Fin"=[1]OUT_SyntheticFuels!$B$4:$B$1000)*1,[1]OUT_SyntheticFuels!K$4:K$1000)</f>
        <v>9.3112745631882969</v>
      </c>
      <c r="M711" s="17" cm="1">
        <f t="array" ref="M711">SUMPRODUCT(("CT_CWODPLT"=[1]OUT_SyntheticFuels!$C$4:$C$1000)*1,("Var_Fin"=[1]OUT_SyntheticFuels!$B$4:$B$1000)*1,[1]OUT_SyntheticFuels!L$4:L$1000)</f>
        <v>9.4621851735337934</v>
      </c>
      <c r="N711" s="17" cm="1">
        <f t="array" ref="N711">SUMPRODUCT(("CT_CWODPLT"=[1]OUT_SyntheticFuels!$C$4:$C$1000)*1,("Var_Fin"=[1]OUT_SyntheticFuels!$B$4:$B$1000)*1,[1]OUT_SyntheticFuels!M$4:M$1000)</f>
        <v>9.4372255601301109</v>
      </c>
      <c r="O711" s="17" cm="1">
        <f t="array" ref="O711">SUMPRODUCT(("CT_CWODPLT"=[1]OUT_SyntheticFuels!$C$4:$C$1000)*1,("Var_Fin"=[1]OUT_SyntheticFuels!$B$4:$B$1000)*1,[1]OUT_SyntheticFuels!N$4:N$1000)</f>
        <v>9.409916070045373</v>
      </c>
      <c r="P711" s="17" cm="1">
        <f t="array" ref="P711">SUMPRODUCT(("CT_CWODPLT"=[1]OUT_SyntheticFuels!$C$4:$C$1000)*1,("Var_Fin"=[1]OUT_SyntheticFuels!$B$4:$B$1000)*1,[1]OUT_SyntheticFuels!O$4:O$1000)</f>
        <v>9.3373788349381357</v>
      </c>
      <c r="Q711" s="17" cm="1">
        <f t="array" ref="Q711">SUMPRODUCT(("CT_CWODPLT"=[1]OUT_SyntheticFuels!$C$4:$C$1000)*1,("Var_Fin"=[1]OUT_SyntheticFuels!$B$4:$B$1000)*1,[1]OUT_SyntheticFuels!P$4:P$1000)</f>
        <v>9.1941754017004858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7.1186300487238316</v>
      </c>
      <c r="G712" s="18">
        <f t="shared" si="814"/>
        <v>8.2972084621752789</v>
      </c>
      <c r="H712" s="18">
        <f t="shared" si="814"/>
        <v>8.0769550412699047</v>
      </c>
      <c r="I712" s="18">
        <f t="shared" si="814"/>
        <v>8.51235957269345</v>
      </c>
      <c r="J712" s="18">
        <f t="shared" si="814"/>
        <v>8.8506559848403015</v>
      </c>
      <c r="K712" s="18">
        <f t="shared" si="814"/>
        <v>9.364855458822646</v>
      </c>
      <c r="L712" s="18">
        <f t="shared" ref="L712:O712" si="815">L711</f>
        <v>9.3112745631882969</v>
      </c>
      <c r="M712" s="18">
        <f t="shared" si="815"/>
        <v>9.4621851735337934</v>
      </c>
      <c r="N712" s="18">
        <f t="shared" si="815"/>
        <v>9.4372255601301109</v>
      </c>
      <c r="O712" s="18">
        <f t="shared" si="815"/>
        <v>9.409916070045373</v>
      </c>
      <c r="P712" s="18">
        <f>P711</f>
        <v>9.3373788349381357</v>
      </c>
      <c r="Q712" s="18">
        <f>Q711</f>
        <v>9.1941754017004858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0.83999999999999919</v>
      </c>
      <c r="G713" s="14">
        <f t="shared" si="816"/>
        <v>0.84000000000000064</v>
      </c>
      <c r="H713" s="14">
        <f t="shared" si="816"/>
        <v>0.83999999999999964</v>
      </c>
      <c r="I713" s="14">
        <f t="shared" si="816"/>
        <v>0.83999999999999986</v>
      </c>
      <c r="J713" s="14">
        <f t="shared" si="816"/>
        <v>0.84000000000000019</v>
      </c>
      <c r="K713" s="14">
        <f t="shared" si="816"/>
        <v>0.84</v>
      </c>
      <c r="L713" s="14">
        <f t="shared" ref="L713:O713" si="817">IFERROR(L709/L711,"-")</f>
        <v>0.83999999999999964</v>
      </c>
      <c r="M713" s="14">
        <f t="shared" si="817"/>
        <v>0.84000000000000041</v>
      </c>
      <c r="N713" s="14">
        <f t="shared" si="817"/>
        <v>0.83999999999999952</v>
      </c>
      <c r="O713" s="14">
        <f t="shared" si="817"/>
        <v>0.84000000000000041</v>
      </c>
      <c r="P713" s="14">
        <f>IFERROR(P709/P711,"-")</f>
        <v>0.83999999999999941</v>
      </c>
      <c r="Q713" s="14">
        <f>IFERROR(Q709/Q711,"-")</f>
        <v>0.83999999999999886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</v>
      </c>
      <c r="L714" s="17">
        <f t="shared" ref="L714:O714" si="819">L715+L717</f>
        <v>0</v>
      </c>
      <c r="M714" s="17">
        <f t="shared" si="819"/>
        <v>0</v>
      </c>
      <c r="N714" s="17">
        <f t="shared" si="819"/>
        <v>0</v>
      </c>
      <c r="O714" s="17">
        <f t="shared" si="819"/>
        <v>0</v>
      </c>
      <c r="P714" s="17">
        <f>P715+P717</f>
        <v>0</v>
      </c>
      <c r="Q714" s="17">
        <f>Q715+Q717</f>
        <v>0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0</v>
      </c>
      <c r="L715" s="18">
        <f t="shared" si="820"/>
        <v>0</v>
      </c>
      <c r="M715" s="18">
        <f t="shared" si="820"/>
        <v>0</v>
      </c>
      <c r="N715" s="18">
        <f t="shared" si="820"/>
        <v>0</v>
      </c>
      <c r="O715" s="18">
        <f t="shared" si="820"/>
        <v>0</v>
      </c>
      <c r="P715" s="18">
        <f>P716</f>
        <v>0</v>
      </c>
      <c r="Q715" s="18">
        <f>Q716</f>
        <v>0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0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0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0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0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</v>
      </c>
      <c r="L717" s="18">
        <f t="shared" ref="L717:O717" si="823">SUM(L718:L720)</f>
        <v>0</v>
      </c>
      <c r="M717" s="18">
        <f t="shared" si="823"/>
        <v>0</v>
      </c>
      <c r="N717" s="18">
        <f t="shared" si="823"/>
        <v>0</v>
      </c>
      <c r="O717" s="18">
        <f t="shared" si="823"/>
        <v>0</v>
      </c>
      <c r="P717" s="18">
        <f>SUM(P718:P720)</f>
        <v>0</v>
      </c>
      <c r="Q717" s="18">
        <f>SUM(Q718:Q720)</f>
        <v>0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0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0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0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0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</v>
      </c>
      <c r="L721" s="17">
        <f t="shared" si="825"/>
        <v>0</v>
      </c>
      <c r="M721" s="17">
        <f t="shared" si="825"/>
        <v>0</v>
      </c>
      <c r="N721" s="17">
        <f t="shared" si="825"/>
        <v>0</v>
      </c>
      <c r="O721" s="17">
        <f t="shared" si="825"/>
        <v>0</v>
      </c>
      <c r="P721" s="17">
        <f>P722</f>
        <v>0</v>
      </c>
      <c r="Q721" s="17">
        <f>Q722</f>
        <v>0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</v>
      </c>
      <c r="L722" s="18">
        <f t="shared" ref="L722:O722" si="828">SUM(L723,L725)</f>
        <v>0</v>
      </c>
      <c r="M722" s="18">
        <f t="shared" si="828"/>
        <v>0</v>
      </c>
      <c r="N722" s="18">
        <f t="shared" si="828"/>
        <v>0</v>
      </c>
      <c r="O722" s="18">
        <f t="shared" si="828"/>
        <v>0</v>
      </c>
      <c r="P722" s="18">
        <f>SUM(P723,P725)</f>
        <v>0</v>
      </c>
      <c r="Q722" s="18">
        <f>SUM(Q723,Q725)</f>
        <v>0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0</v>
      </c>
      <c r="L723" s="18">
        <f t="shared" si="830"/>
        <v>0</v>
      </c>
      <c r="M723" s="18">
        <f t="shared" si="830"/>
        <v>0</v>
      </c>
      <c r="N723" s="18">
        <f t="shared" si="830"/>
        <v>0</v>
      </c>
      <c r="O723" s="18">
        <f t="shared" si="830"/>
        <v>0</v>
      </c>
      <c r="P723" s="18">
        <f>P724</f>
        <v>0</v>
      </c>
      <c r="Q723" s="18">
        <f>Q724</f>
        <v>0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0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0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0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0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</v>
      </c>
      <c r="L725" s="18">
        <f t="shared" ref="L725:O725" si="832">SUM(L726:L728)</f>
        <v>0</v>
      </c>
      <c r="M725" s="18">
        <f t="shared" si="832"/>
        <v>0</v>
      </c>
      <c r="N725" s="18">
        <f t="shared" si="832"/>
        <v>0</v>
      </c>
      <c r="O725" s="18">
        <f t="shared" si="832"/>
        <v>0</v>
      </c>
      <c r="P725" s="18">
        <f>SUM(P726:P728)</f>
        <v>0</v>
      </c>
      <c r="Q725" s="18">
        <f>SUM(Q726:Q728)</f>
        <v>0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0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0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0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0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 t="str">
        <f t="shared" si="834"/>
        <v>-</v>
      </c>
      <c r="L730" s="14" t="str">
        <f t="shared" ref="L730:O730" si="835">IFERROR(L716/L724,"-")</f>
        <v>-</v>
      </c>
      <c r="M730" s="14" t="str">
        <f t="shared" si="835"/>
        <v>-</v>
      </c>
      <c r="N730" s="14" t="str">
        <f t="shared" si="835"/>
        <v>-</v>
      </c>
      <c r="O730" s="14" t="str">
        <f t="shared" si="835"/>
        <v>-</v>
      </c>
      <c r="P730" s="14" t="str">
        <f>IFERROR(P716/P724,"-")</f>
        <v>-</v>
      </c>
      <c r="Q730" s="14" t="str">
        <f>IFERROR(Q716/Q724,"-")</f>
        <v>-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 t="str">
        <f t="shared" si="837"/>
        <v>-</v>
      </c>
      <c r="L731" s="16" t="str">
        <f t="shared" ref="L731:O731" si="838">IFERROR(L718/L726,"-")</f>
        <v>-</v>
      </c>
      <c r="M731" s="16" t="str">
        <f t="shared" si="838"/>
        <v>-</v>
      </c>
      <c r="N731" s="16" t="str">
        <f t="shared" si="838"/>
        <v>-</v>
      </c>
      <c r="O731" s="16" t="str">
        <f t="shared" si="838"/>
        <v>-</v>
      </c>
      <c r="P731" s="16" t="str">
        <f t="shared" ref="P731:Q733" si="839">IFERROR(P718/P726,"-")</f>
        <v>-</v>
      </c>
      <c r="Q731" s="16" t="str">
        <f t="shared" si="839"/>
        <v>-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 t="str">
        <f t="shared" si="840"/>
        <v>-</v>
      </c>
      <c r="L732" s="16" t="str">
        <f t="shared" ref="L732:O732" si="841">IFERROR(L719/L727,"-")</f>
        <v>-</v>
      </c>
      <c r="M732" s="16" t="str">
        <f t="shared" si="841"/>
        <v>-</v>
      </c>
      <c r="N732" s="16" t="str">
        <f t="shared" si="841"/>
        <v>-</v>
      </c>
      <c r="O732" s="16" t="str">
        <f t="shared" si="841"/>
        <v>-</v>
      </c>
      <c r="P732" s="16" t="str">
        <f t="shared" si="839"/>
        <v>-</v>
      </c>
      <c r="Q732" s="16" t="str">
        <f t="shared" si="839"/>
        <v>-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 t="str">
        <f t="shared" si="842"/>
        <v>-</v>
      </c>
      <c r="L733" s="16" t="str">
        <f t="shared" ref="L733:O733" si="843">IFERROR(L720/L728,"-")</f>
        <v>-</v>
      </c>
      <c r="M733" s="16" t="str">
        <f t="shared" si="843"/>
        <v>-</v>
      </c>
      <c r="N733" s="16" t="str">
        <f t="shared" si="843"/>
        <v>-</v>
      </c>
      <c r="O733" s="16" t="str">
        <f t="shared" si="843"/>
        <v>-</v>
      </c>
      <c r="P733" s="16" t="str">
        <f t="shared" si="839"/>
        <v>-</v>
      </c>
      <c r="Q733" s="16" t="str">
        <f t="shared" si="839"/>
        <v>-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</v>
      </c>
      <c r="L734" s="17">
        <f t="shared" si="848"/>
        <v>0</v>
      </c>
      <c r="M734" s="17">
        <f t="shared" si="848"/>
        <v>0</v>
      </c>
      <c r="N734" s="17">
        <f t="shared" si="848"/>
        <v>0</v>
      </c>
      <c r="O734" s="17">
        <f t="shared" si="848"/>
        <v>0</v>
      </c>
      <c r="P734" s="17">
        <f>P735</f>
        <v>0</v>
      </c>
      <c r="Q734" s="17">
        <f>Q735</f>
        <v>0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</v>
      </c>
      <c r="L735" s="18">
        <f t="shared" ref="L735:O735" si="854">SUM(L739,L741)</f>
        <v>0</v>
      </c>
      <c r="M735" s="18">
        <f t="shared" si="854"/>
        <v>0</v>
      </c>
      <c r="N735" s="18">
        <f t="shared" si="854"/>
        <v>0</v>
      </c>
      <c r="O735" s="18">
        <f t="shared" si="854"/>
        <v>0</v>
      </c>
      <c r="P735" s="18">
        <f>SUM(P739,P741)</f>
        <v>0</v>
      </c>
      <c r="Q735" s="18">
        <f>SUM(Q739,Q741)</f>
        <v>0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</v>
      </c>
      <c r="L737" s="18">
        <f t="shared" ref="L737:O737" si="856">L735-L736-L738</f>
        <v>0</v>
      </c>
      <c r="M737" s="18">
        <f t="shared" si="856"/>
        <v>0</v>
      </c>
      <c r="N737" s="18">
        <f t="shared" si="856"/>
        <v>0</v>
      </c>
      <c r="O737" s="18">
        <f t="shared" si="856"/>
        <v>0</v>
      </c>
      <c r="P737" s="18">
        <f>P735-P736-P738</f>
        <v>0</v>
      </c>
      <c r="Q737" s="18">
        <f>Q735-Q736-Q738</f>
        <v>0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0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0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0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0</v>
      </c>
      <c r="L739" s="18">
        <f t="shared" si="861"/>
        <v>0</v>
      </c>
      <c r="M739" s="18">
        <f t="shared" si="861"/>
        <v>0</v>
      </c>
      <c r="N739" s="18">
        <f t="shared" si="861"/>
        <v>0</v>
      </c>
      <c r="O739" s="18">
        <f t="shared" si="861"/>
        <v>0</v>
      </c>
      <c r="P739" s="18">
        <f>P740</f>
        <v>0</v>
      </c>
      <c r="Q739" s="18">
        <f>Q740</f>
        <v>0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</v>
      </c>
      <c r="L741" s="18">
        <f t="shared" ref="L741:O741" si="869">SUM(L742:L744)</f>
        <v>0</v>
      </c>
      <c r="M741" s="18">
        <f t="shared" si="869"/>
        <v>0</v>
      </c>
      <c r="N741" s="18">
        <f t="shared" si="869"/>
        <v>0</v>
      </c>
      <c r="O741" s="18">
        <f t="shared" si="869"/>
        <v>0</v>
      </c>
      <c r="P741" s="18">
        <f>SUM(P742:P744)</f>
        <v>0</v>
      </c>
      <c r="Q741" s="18">
        <f>SUM(Q742:Q744)</f>
        <v>0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0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0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0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0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0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0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0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0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0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0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0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0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0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0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0</v>
      </c>
      <c r="L745" s="18">
        <f t="shared" ref="L745:O745" si="871">IFERROR(L$736/L$735,0)*L739</f>
        <v>0</v>
      </c>
      <c r="M745" s="18">
        <f t="shared" si="871"/>
        <v>0</v>
      </c>
      <c r="N745" s="18">
        <f t="shared" si="871"/>
        <v>0</v>
      </c>
      <c r="O745" s="18">
        <f t="shared" si="871"/>
        <v>0</v>
      </c>
      <c r="P745" s="18">
        <f t="shared" ref="P745:Q750" si="872">IFERROR(P$736/P$735,0)*P739</f>
        <v>0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0</v>
      </c>
      <c r="L746" s="18">
        <f t="shared" ref="L746:O746" si="874">IFERROR(L$736/L$735,0)*L740</f>
        <v>0</v>
      </c>
      <c r="M746" s="18">
        <f t="shared" si="874"/>
        <v>0</v>
      </c>
      <c r="N746" s="18">
        <f t="shared" si="874"/>
        <v>0</v>
      </c>
      <c r="O746" s="18">
        <f t="shared" si="874"/>
        <v>0</v>
      </c>
      <c r="P746" s="18">
        <f t="shared" si="872"/>
        <v>0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</v>
      </c>
      <c r="L747" s="18">
        <f t="shared" ref="L747:O747" si="878">IFERROR(L$736/L$735,0)*L741</f>
        <v>0</v>
      </c>
      <c r="M747" s="18">
        <f t="shared" si="878"/>
        <v>0</v>
      </c>
      <c r="N747" s="18">
        <f t="shared" si="878"/>
        <v>0</v>
      </c>
      <c r="O747" s="18">
        <f t="shared" si="878"/>
        <v>0</v>
      </c>
      <c r="P747" s="18">
        <f t="shared" si="872"/>
        <v>0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0</v>
      </c>
      <c r="L748" s="18">
        <f t="shared" ref="L748:O748" si="880">IFERROR(L$736/L$735,0)*L742</f>
        <v>0</v>
      </c>
      <c r="M748" s="18">
        <f t="shared" si="880"/>
        <v>0</v>
      </c>
      <c r="N748" s="18">
        <f t="shared" si="880"/>
        <v>0</v>
      </c>
      <c r="O748" s="18">
        <f t="shared" si="880"/>
        <v>0</v>
      </c>
      <c r="P748" s="18">
        <f t="shared" si="872"/>
        <v>0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</v>
      </c>
      <c r="L749" s="18">
        <f t="shared" ref="L749:O749" si="882">IFERROR(L$736/L$735,0)*L743</f>
        <v>0</v>
      </c>
      <c r="M749" s="18">
        <f t="shared" si="882"/>
        <v>0</v>
      </c>
      <c r="N749" s="18">
        <f t="shared" si="882"/>
        <v>0</v>
      </c>
      <c r="O749" s="18">
        <f t="shared" si="882"/>
        <v>0</v>
      </c>
      <c r="P749" s="18">
        <f t="shared" si="872"/>
        <v>0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0</v>
      </c>
      <c r="L750" s="18">
        <f t="shared" ref="L750:O750" si="884">IFERROR(L$736/L$735,0)*L744</f>
        <v>0</v>
      </c>
      <c r="M750" s="18">
        <f t="shared" si="884"/>
        <v>0</v>
      </c>
      <c r="N750" s="18">
        <f t="shared" si="884"/>
        <v>0</v>
      </c>
      <c r="O750" s="18">
        <f t="shared" si="884"/>
        <v>0</v>
      </c>
      <c r="P750" s="18">
        <f t="shared" si="872"/>
        <v>0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0</v>
      </c>
      <c r="L751" s="18">
        <f t="shared" ref="L751:O751" si="886">IFERROR(L$737/L$735,0)*L739</f>
        <v>0</v>
      </c>
      <c r="M751" s="18">
        <f t="shared" si="886"/>
        <v>0</v>
      </c>
      <c r="N751" s="18">
        <f t="shared" si="886"/>
        <v>0</v>
      </c>
      <c r="O751" s="18">
        <f t="shared" si="886"/>
        <v>0</v>
      </c>
      <c r="P751" s="18">
        <f t="shared" ref="P751:Q756" si="887">IFERROR(P$737/P$735,0)*P739</f>
        <v>0</v>
      </c>
      <c r="Q751" s="18">
        <f t="shared" si="887"/>
        <v>0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0</v>
      </c>
      <c r="L752" s="18">
        <f t="shared" ref="L752:O752" si="889">IFERROR(L$737/L$735,0)*L740</f>
        <v>0</v>
      </c>
      <c r="M752" s="18">
        <f t="shared" si="889"/>
        <v>0</v>
      </c>
      <c r="N752" s="18">
        <f t="shared" si="889"/>
        <v>0</v>
      </c>
      <c r="O752" s="18">
        <f t="shared" si="889"/>
        <v>0</v>
      </c>
      <c r="P752" s="18">
        <f t="shared" si="887"/>
        <v>0</v>
      </c>
      <c r="Q752" s="18">
        <f t="shared" si="887"/>
        <v>0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0</v>
      </c>
      <c r="L753" s="18">
        <f t="shared" ref="L753:O753" si="893">IFERROR(L$737/L$735,0)*L741</f>
        <v>0</v>
      </c>
      <c r="M753" s="18">
        <f t="shared" si="893"/>
        <v>0</v>
      </c>
      <c r="N753" s="18">
        <f t="shared" si="893"/>
        <v>0</v>
      </c>
      <c r="O753" s="18">
        <f t="shared" si="893"/>
        <v>0</v>
      </c>
      <c r="P753" s="18">
        <f t="shared" si="887"/>
        <v>0</v>
      </c>
      <c r="Q753" s="18">
        <f t="shared" si="887"/>
        <v>0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0</v>
      </c>
      <c r="L754" s="18">
        <f t="shared" ref="L754:O754" si="895">IFERROR(L$737/L$735,0)*L742</f>
        <v>0</v>
      </c>
      <c r="M754" s="18">
        <f t="shared" si="895"/>
        <v>0</v>
      </c>
      <c r="N754" s="18">
        <f t="shared" si="895"/>
        <v>0</v>
      </c>
      <c r="O754" s="18">
        <f t="shared" si="895"/>
        <v>0</v>
      </c>
      <c r="P754" s="18">
        <f t="shared" si="887"/>
        <v>0</v>
      </c>
      <c r="Q754" s="18">
        <f t="shared" si="887"/>
        <v>0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0</v>
      </c>
      <c r="L755" s="18">
        <f t="shared" ref="L755:O755" si="897">IFERROR(L$737/L$735,0)*L743</f>
        <v>0</v>
      </c>
      <c r="M755" s="18">
        <f t="shared" si="897"/>
        <v>0</v>
      </c>
      <c r="N755" s="18">
        <f t="shared" si="897"/>
        <v>0</v>
      </c>
      <c r="O755" s="18">
        <f t="shared" si="897"/>
        <v>0</v>
      </c>
      <c r="P755" s="18">
        <f t="shared" si="887"/>
        <v>0</v>
      </c>
      <c r="Q755" s="18">
        <f t="shared" si="887"/>
        <v>0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0</v>
      </c>
      <c r="L756" s="18">
        <f t="shared" ref="L756:O756" si="899">IFERROR(L$737/L$735,0)*L744</f>
        <v>0</v>
      </c>
      <c r="M756" s="18">
        <f t="shared" si="899"/>
        <v>0</v>
      </c>
      <c r="N756" s="18">
        <f t="shared" si="899"/>
        <v>0</v>
      </c>
      <c r="O756" s="18">
        <f t="shared" si="899"/>
        <v>0</v>
      </c>
      <c r="P756" s="18">
        <f t="shared" si="887"/>
        <v>0</v>
      </c>
      <c r="Q756" s="18">
        <f t="shared" si="887"/>
        <v>0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0</v>
      </c>
      <c r="L757" s="18">
        <f t="shared" ref="L757:O757" si="901">IFERROR(L$738/L$735,0)*L739</f>
        <v>0</v>
      </c>
      <c r="M757" s="18">
        <f t="shared" si="901"/>
        <v>0</v>
      </c>
      <c r="N757" s="18">
        <f t="shared" si="901"/>
        <v>0</v>
      </c>
      <c r="O757" s="18">
        <f t="shared" si="901"/>
        <v>0</v>
      </c>
      <c r="P757" s="18">
        <f t="shared" ref="P757:Q762" si="902">IFERROR(P$738/P$735,0)*P739</f>
        <v>0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0</v>
      </c>
      <c r="L758" s="18">
        <f t="shared" ref="L758:O758" si="904">IFERROR(L$738/L$735,0)*L740</f>
        <v>0</v>
      </c>
      <c r="M758" s="18">
        <f t="shared" si="904"/>
        <v>0</v>
      </c>
      <c r="N758" s="18">
        <f t="shared" si="904"/>
        <v>0</v>
      </c>
      <c r="O758" s="18">
        <f t="shared" si="904"/>
        <v>0</v>
      </c>
      <c r="P758" s="18">
        <f t="shared" si="902"/>
        <v>0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0</v>
      </c>
      <c r="L759" s="18">
        <f t="shared" ref="L759:O759" si="908">IFERROR(L$738/L$735,0)*L741</f>
        <v>0</v>
      </c>
      <c r="M759" s="18">
        <f t="shared" si="908"/>
        <v>0</v>
      </c>
      <c r="N759" s="18">
        <f t="shared" si="908"/>
        <v>0</v>
      </c>
      <c r="O759" s="18">
        <f t="shared" si="908"/>
        <v>0</v>
      </c>
      <c r="P759" s="18">
        <f t="shared" si="902"/>
        <v>0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0</v>
      </c>
      <c r="L760" s="18">
        <f t="shared" ref="L760:O760" si="910">IFERROR(L$738/L$735,0)*L742</f>
        <v>0</v>
      </c>
      <c r="M760" s="18">
        <f t="shared" si="910"/>
        <v>0</v>
      </c>
      <c r="N760" s="18">
        <f t="shared" si="910"/>
        <v>0</v>
      </c>
      <c r="O760" s="18">
        <f t="shared" si="910"/>
        <v>0</v>
      </c>
      <c r="P760" s="18">
        <f t="shared" si="902"/>
        <v>0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0</v>
      </c>
      <c r="L761" s="18">
        <f t="shared" ref="L761:O761" si="912">IFERROR(L$738/L$735,0)*L743</f>
        <v>0</v>
      </c>
      <c r="M761" s="18">
        <f t="shared" si="912"/>
        <v>0</v>
      </c>
      <c r="N761" s="18">
        <f t="shared" si="912"/>
        <v>0</v>
      </c>
      <c r="O761" s="18">
        <f t="shared" si="912"/>
        <v>0</v>
      </c>
      <c r="P761" s="18">
        <f t="shared" si="902"/>
        <v>0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0</v>
      </c>
      <c r="L762" s="18">
        <f t="shared" ref="L762:O762" si="914">IFERROR(L$738/L$735,0)*L744</f>
        <v>0</v>
      </c>
      <c r="M762" s="18">
        <f t="shared" si="914"/>
        <v>0</v>
      </c>
      <c r="N762" s="18">
        <f t="shared" si="914"/>
        <v>0</v>
      </c>
      <c r="O762" s="18">
        <f t="shared" si="914"/>
        <v>0</v>
      </c>
      <c r="P762" s="18">
        <f t="shared" si="902"/>
        <v>0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142.21763436519998</v>
      </c>
      <c r="G763" s="17">
        <f t="shared" si="917"/>
        <v>141.13682885359725</v>
      </c>
      <c r="H763" s="17">
        <f t="shared" si="917"/>
        <v>142.90507249834479</v>
      </c>
      <c r="I763" s="17">
        <f t="shared" si="917"/>
        <v>144.16672377524952</v>
      </c>
      <c r="J763" s="17">
        <f t="shared" si="917"/>
        <v>145.38371366364154</v>
      </c>
      <c r="K763" s="17">
        <f t="shared" si="917"/>
        <v>146.26476851864763</v>
      </c>
      <c r="L763" s="17">
        <f t="shared" ref="L763:O763" si="918">L764+L768+L778+L789+L791+L803+L805+L807+L811+L813+L815</f>
        <v>146.61958190873906</v>
      </c>
      <c r="M763" s="17">
        <f t="shared" si="918"/>
        <v>147.0106501656594</v>
      </c>
      <c r="N763" s="17">
        <f t="shared" si="918"/>
        <v>146.7397567655853</v>
      </c>
      <c r="O763" s="17">
        <f t="shared" si="918"/>
        <v>149.84060601172322</v>
      </c>
      <c r="P763" s="17">
        <f>P764+P768+P778+P789+P791+P803+P805+P807+P811+P813+P815</f>
        <v>144.27376630529574</v>
      </c>
      <c r="Q763" s="17">
        <f>Q764+Q768+Q778+Q789+Q791+Q803+Q805+Q807+Q811+Q813+Q815</f>
        <v>143.88300961984541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60.070068847066004</v>
      </c>
      <c r="G764" s="18">
        <f>[1]Industry!C$11</f>
        <v>62.576420478444845</v>
      </c>
      <c r="H764" s="18">
        <f>[1]Industry!D$11</f>
        <v>64.889560404046691</v>
      </c>
      <c r="I764" s="18">
        <f>[1]Industry!E$11</f>
        <v>67.316990039279176</v>
      </c>
      <c r="J764" s="18">
        <f>[1]Industry!F$11</f>
        <v>69.284668410547539</v>
      </c>
      <c r="K764" s="18">
        <f>[1]Industry!G$11</f>
        <v>70.285882840648</v>
      </c>
      <c r="L764" s="18">
        <f>[1]Industry!H$11</f>
        <v>71.169111825241231</v>
      </c>
      <c r="M764" s="18">
        <f>[1]Industry!I$11</f>
        <v>72.053273814080399</v>
      </c>
      <c r="N764" s="18">
        <f>[1]Industry!J$11</f>
        <v>72.749291623221609</v>
      </c>
      <c r="O764" s="18">
        <f>[1]Industry!K$11</f>
        <v>75.041348924902692</v>
      </c>
      <c r="P764" s="18">
        <f>[1]Industry!L$11</f>
        <v>73.568821041902709</v>
      </c>
      <c r="Q764" s="18">
        <f>[1]Industry!M$11</f>
        <v>73.686107542422164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11.646970641690871</v>
      </c>
      <c r="G765" s="1">
        <f t="shared" si="920"/>
        <v>12.258980926089507</v>
      </c>
      <c r="H765" s="1">
        <f t="shared" si="920"/>
        <v>12.249394884640481</v>
      </c>
      <c r="I765" s="1">
        <f t="shared" si="920"/>
        <v>12.5255683874596</v>
      </c>
      <c r="J765" s="1">
        <f t="shared" si="920"/>
        <v>12.839958213927858</v>
      </c>
      <c r="K765" s="1">
        <f>K764-K766-K767</f>
        <v>13.105025972115911</v>
      </c>
      <c r="L765" s="1">
        <f t="shared" ref="L765:O765" si="921">L764-L766-L767</f>
        <v>13.345142443068525</v>
      </c>
      <c r="M765" s="1">
        <f t="shared" si="921"/>
        <v>13.585046621491117</v>
      </c>
      <c r="N765" s="1">
        <f t="shared" si="921"/>
        <v>13.585052077930129</v>
      </c>
      <c r="O765" s="1">
        <f t="shared" si="921"/>
        <v>13.818801926094451</v>
      </c>
      <c r="P765" s="1">
        <f>P764-P766-P767</f>
        <v>13.818807691147192</v>
      </c>
      <c r="Q765" s="1">
        <f>Q764-Q766-Q767</f>
        <v>13.818872626677113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0.35970055320413558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0.45106753096233321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1.1240394350050964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1.805675493456548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2.4926554584794767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2.6857036191269548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2.6370766062076019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2.590163105177858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2.5910419310516652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3.0854070645481726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3.0854291888764007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3.0860811371122336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49.866372021393005</v>
      </c>
      <c r="H767" s="1">
        <f>[1]Industry!D$11-[1]Industry!D$33</f>
        <v>51.516126084401115</v>
      </c>
      <c r="I767" s="1">
        <f>[1]Industry!E$11-[1]Industry!E$33</f>
        <v>52.985746158363028</v>
      </c>
      <c r="J767" s="1">
        <f>[1]Industry!F$11-[1]Industry!F$33</f>
        <v>53.952054738140205</v>
      </c>
      <c r="K767" s="1">
        <f>[1]Industry!G$11-[1]Industry!G$33</f>
        <v>54.495153249405135</v>
      </c>
      <c r="L767" s="1">
        <f>[1]Industry!H$11-[1]Industry!H$33</f>
        <v>55.186892775965106</v>
      </c>
      <c r="M767" s="1">
        <f>[1]Industry!I$11-[1]Industry!I$33</f>
        <v>55.878064087411431</v>
      </c>
      <c r="N767" s="1">
        <f>[1]Industry!J$11-[1]Industry!J$33</f>
        <v>56.573197614239817</v>
      </c>
      <c r="O767" s="1">
        <f>[1]Industry!K$11-[1]Industry!K$33</f>
        <v>58.137139934260063</v>
      </c>
      <c r="P767" s="1">
        <f>[1]Industry!L$11-[1]Industry!L$33</f>
        <v>56.664584161879112</v>
      </c>
      <c r="Q767" s="1">
        <f>[1]Industry!M$11-[1]Industry!M$33</f>
        <v>56.78115377863282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11.627818207506472</v>
      </c>
      <c r="G768" s="1">
        <f t="shared" ref="G768:K768" si="922">SUM(G771,G776)</f>
        <v>10.404691232429053</v>
      </c>
      <c r="H768" s="1">
        <f t="shared" si="922"/>
        <v>8.0084620021099742</v>
      </c>
      <c r="I768" s="1">
        <f t="shared" si="922"/>
        <v>6.5066195427998501</v>
      </c>
      <c r="J768" s="1">
        <f t="shared" si="922"/>
        <v>4.9589658004404438</v>
      </c>
      <c r="K768" s="1">
        <f t="shared" si="922"/>
        <v>3.3881154725916778</v>
      </c>
      <c r="L768" s="1">
        <f t="shared" ref="L768:O768" si="923">SUM(L771,L776)</f>
        <v>1.8184025480747341</v>
      </c>
      <c r="M768" s="1">
        <f t="shared" si="923"/>
        <v>0.25979652414281956</v>
      </c>
      <c r="N768" s="1">
        <f t="shared" si="923"/>
        <v>0.25967997263547571</v>
      </c>
      <c r="O768" s="1">
        <f t="shared" si="923"/>
        <v>0.25965411462032945</v>
      </c>
      <c r="P768" s="1">
        <f>SUM(P771,P776)</f>
        <v>0.25019860719430786</v>
      </c>
      <c r="Q768" s="1">
        <f>SUM(Q771,Q776)</f>
        <v>0.24803440940428598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8.8978142953571471</v>
      </c>
      <c r="G769" s="1">
        <f t="shared" ref="G769:K769" si="924">SUM(G773,G777)</f>
        <v>8.1051487658705827</v>
      </c>
      <c r="H769" s="1">
        <f t="shared" si="924"/>
        <v>8.0014564605690293</v>
      </c>
      <c r="I769" s="1">
        <f t="shared" si="924"/>
        <v>6.5045940787483181</v>
      </c>
      <c r="J769" s="1">
        <f t="shared" si="924"/>
        <v>4.9558561677819188</v>
      </c>
      <c r="K769" s="1">
        <f t="shared" si="924"/>
        <v>3.3853060325395576</v>
      </c>
      <c r="L769" s="1">
        <f t="shared" ref="L769:O769" si="925">SUM(L773,L777)</f>
        <v>1.81529689036054</v>
      </c>
      <c r="M769" s="1">
        <f t="shared" si="925"/>
        <v>0.25979652414281956</v>
      </c>
      <c r="N769" s="1">
        <f t="shared" si="925"/>
        <v>0.25967997263547571</v>
      </c>
      <c r="O769" s="1">
        <f t="shared" si="925"/>
        <v>0.25965411462032945</v>
      </c>
      <c r="P769" s="1">
        <f>SUM(P773,P777)</f>
        <v>0.25019860719430786</v>
      </c>
      <c r="Q769" s="1">
        <f>SUM(Q773,Q777)</f>
        <v>0.24803440940428598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2.7300039121493245</v>
      </c>
      <c r="G770" s="1">
        <f t="shared" ref="G770:K770" si="926">G775</f>
        <v>2.2995424665584703</v>
      </c>
      <c r="H770" s="1">
        <f t="shared" si="926"/>
        <v>7.0055415409454947E-3</v>
      </c>
      <c r="I770" s="1">
        <f t="shared" si="926"/>
        <v>2.0254640515321352E-3</v>
      </c>
      <c r="J770" s="1">
        <f t="shared" si="926"/>
        <v>3.1096326585244964E-3</v>
      </c>
      <c r="K770" s="1">
        <f t="shared" si="926"/>
        <v>2.8094400521200364E-3</v>
      </c>
      <c r="L770" s="1">
        <f t="shared" ref="L770:O770" si="927">L775</f>
        <v>3.1056577141940983E-3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11.627818207506472</v>
      </c>
      <c r="G771" s="1">
        <f t="shared" ref="G771:K771" si="928">SUM(G772,G774)</f>
        <v>10.404691232429053</v>
      </c>
      <c r="H771" s="1">
        <f t="shared" si="928"/>
        <v>8.0082021004983943</v>
      </c>
      <c r="I771" s="1">
        <f t="shared" si="928"/>
        <v>6.5054204343384576</v>
      </c>
      <c r="J771" s="1">
        <f t="shared" si="928"/>
        <v>4.9577139107218589</v>
      </c>
      <c r="K771" s="1">
        <f t="shared" si="928"/>
        <v>3.3867311822361952</v>
      </c>
      <c r="L771" s="1">
        <f t="shared" ref="L771:O771" si="929">SUM(L772,L774)</f>
        <v>1.8170395199813831</v>
      </c>
      <c r="M771" s="1">
        <f t="shared" si="929"/>
        <v>0.25875038841484987</v>
      </c>
      <c r="N771" s="1">
        <f t="shared" si="929"/>
        <v>0.25866888064106003</v>
      </c>
      <c r="O771" s="1">
        <f t="shared" si="929"/>
        <v>0.25856630680958675</v>
      </c>
      <c r="P771" s="1">
        <f>SUM(P772,P774)</f>
        <v>0.2491041160970586</v>
      </c>
      <c r="Q771" s="1">
        <f>SUM(Q772,Q774)</f>
        <v>0.24552410619658793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8.8978142953571471</v>
      </c>
      <c r="G772" s="1">
        <f>[1]Industry!C$34</f>
        <v>8.1051487658705827</v>
      </c>
      <c r="H772" s="1">
        <f>[1]Industry!D$34</f>
        <v>8.0011965589574494</v>
      </c>
      <c r="I772" s="1">
        <f>[1]Industry!E$34</f>
        <v>6.5033949702869256</v>
      </c>
      <c r="J772" s="1">
        <f>[1]Industry!F$34</f>
        <v>4.9546042780633339</v>
      </c>
      <c r="K772" s="1">
        <f>[1]Industry!G$34</f>
        <v>3.383921742184075</v>
      </c>
      <c r="L772" s="1">
        <f>[1]Industry!H$34</f>
        <v>1.813933862267189</v>
      </c>
      <c r="M772" s="1">
        <f>[1]Industry!I$34</f>
        <v>0.25875038841484987</v>
      </c>
      <c r="N772" s="1">
        <f>[1]Industry!J$34</f>
        <v>0.25866888064106003</v>
      </c>
      <c r="O772" s="1">
        <f>[1]Industry!K$34</f>
        <v>0.25856630680958675</v>
      </c>
      <c r="P772" s="1">
        <f>[1]Industry!L$34</f>
        <v>0.2491041160970586</v>
      </c>
      <c r="Q772" s="1">
        <f>[1]Industry!M$34</f>
        <v>0.24552410619658793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8.8978142953571471</v>
      </c>
      <c r="G773" s="1">
        <f t="shared" ref="G773:K773" si="930">G772</f>
        <v>8.1051487658705827</v>
      </c>
      <c r="H773" s="1">
        <f t="shared" si="930"/>
        <v>8.0011965589574494</v>
      </c>
      <c r="I773" s="1">
        <f t="shared" si="930"/>
        <v>6.5033949702869256</v>
      </c>
      <c r="J773" s="1">
        <f t="shared" si="930"/>
        <v>4.9546042780633339</v>
      </c>
      <c r="K773" s="1">
        <f t="shared" si="930"/>
        <v>3.383921742184075</v>
      </c>
      <c r="L773" s="1">
        <f t="shared" ref="L773:O773" si="931">L772</f>
        <v>1.813933862267189</v>
      </c>
      <c r="M773" s="1">
        <f t="shared" si="931"/>
        <v>0.25875038841484987</v>
      </c>
      <c r="N773" s="1">
        <f t="shared" si="931"/>
        <v>0.25866888064106003</v>
      </c>
      <c r="O773" s="1">
        <f t="shared" si="931"/>
        <v>0.25856630680958675</v>
      </c>
      <c r="P773" s="1">
        <f>P772</f>
        <v>0.2491041160970586</v>
      </c>
      <c r="Q773" s="1">
        <f>Q772</f>
        <v>0.24552410619658793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2.7300039121493245</v>
      </c>
      <c r="G774" s="1">
        <f>[1]Industry!C$35</f>
        <v>2.2995424665584703</v>
      </c>
      <c r="H774" s="1">
        <f>[1]Industry!D$35</f>
        <v>7.0055415409454947E-3</v>
      </c>
      <c r="I774" s="1">
        <f>[1]Industry!E$35</f>
        <v>2.0254640515321352E-3</v>
      </c>
      <c r="J774" s="1">
        <f>[1]Industry!F$35</f>
        <v>3.1096326585244964E-3</v>
      </c>
      <c r="K774" s="1">
        <f>[1]Industry!G$35</f>
        <v>2.8094400521200364E-3</v>
      </c>
      <c r="L774" s="1">
        <f>[1]Industry!H$35</f>
        <v>3.1056577141940983E-3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2.7300039121493245</v>
      </c>
      <c r="G775" s="1">
        <f t="shared" ref="G775:K775" si="932">G774</f>
        <v>2.2995424665584703</v>
      </c>
      <c r="H775" s="1">
        <f t="shared" si="932"/>
        <v>7.0055415409454947E-3</v>
      </c>
      <c r="I775" s="1">
        <f t="shared" si="932"/>
        <v>2.0254640515321352E-3</v>
      </c>
      <c r="J775" s="1">
        <f t="shared" si="932"/>
        <v>3.1096326585244964E-3</v>
      </c>
      <c r="K775" s="1">
        <f t="shared" si="932"/>
        <v>2.8094400521200364E-3</v>
      </c>
      <c r="L775" s="1">
        <f t="shared" ref="L775:O775" si="933">L774</f>
        <v>3.1056577141940983E-3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2.5990161158043564E-4</v>
      </c>
      <c r="I776" s="1">
        <f>[1]Industry!E$36</f>
        <v>1.1991084613923112E-3</v>
      </c>
      <c r="J776" s="1">
        <f>[1]Industry!F$36</f>
        <v>1.251889718584629E-3</v>
      </c>
      <c r="K776" s="1">
        <f>[1]Industry!G$36</f>
        <v>1.3842903554823769E-3</v>
      </c>
      <c r="L776" s="1">
        <f>[1]Industry!H$36</f>
        <v>1.3630280933510626E-3</v>
      </c>
      <c r="M776" s="1">
        <f>[1]Industry!I$36</f>
        <v>1.0461357279696738E-3</v>
      </c>
      <c r="N776" s="1">
        <f>[1]Industry!J$36</f>
        <v>1.0110919944156603E-3</v>
      </c>
      <c r="O776" s="1">
        <f>[1]Industry!K$36</f>
        <v>1.0878078107427144E-3</v>
      </c>
      <c r="P776" s="1">
        <f>[1]Industry!L$36</f>
        <v>1.0944910972492936E-3</v>
      </c>
      <c r="Q776" s="1">
        <f>[1]Industry!M$36</f>
        <v>2.510303207698033E-3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2.5990161158043564E-4</v>
      </c>
      <c r="I777" s="1">
        <f t="shared" si="934"/>
        <v>1.1991084613923112E-3</v>
      </c>
      <c r="J777" s="1">
        <f t="shared" si="934"/>
        <v>1.251889718584629E-3</v>
      </c>
      <c r="K777" s="1">
        <f t="shared" si="934"/>
        <v>1.3842903554823769E-3</v>
      </c>
      <c r="L777" s="1">
        <f t="shared" ref="L777:O777" si="935">L776</f>
        <v>1.3630280933510626E-3</v>
      </c>
      <c r="M777" s="1">
        <f t="shared" si="935"/>
        <v>1.0461357279696738E-3</v>
      </c>
      <c r="N777" s="1">
        <f t="shared" si="935"/>
        <v>1.0110919944156603E-3</v>
      </c>
      <c r="O777" s="1">
        <f t="shared" si="935"/>
        <v>1.0878078107427144E-3</v>
      </c>
      <c r="P777" s="1">
        <f>P776</f>
        <v>1.0944910972492936E-3</v>
      </c>
      <c r="Q777" s="1">
        <f>Q776</f>
        <v>2.510303207698033E-3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35.989103358706679</v>
      </c>
      <c r="G778" s="1">
        <f>SUM([1]Industry!C$37:C$39)</f>
        <v>30.589565881973829</v>
      </c>
      <c r="H778" s="1">
        <f>SUM([1]Industry!D$37:D$39)</f>
        <v>34.890244682696398</v>
      </c>
      <c r="I778" s="1">
        <f>SUM([1]Industry!E$37:E$39)</f>
        <v>31.277065461671874</v>
      </c>
      <c r="J778" s="1">
        <f>SUM([1]Industry!F$37:F$39)</f>
        <v>29.577736543866983</v>
      </c>
      <c r="K778" s="1">
        <f>SUM([1]Industry!G$37:G$39)</f>
        <v>29.973926458241234</v>
      </c>
      <c r="L778" s="1">
        <f>SUM([1]Industry!H$37:H$39)</f>
        <v>28.449616853769509</v>
      </c>
      <c r="M778" s="1">
        <f>SUM([1]Industry!I$37:I$39)</f>
        <v>26.630866269188211</v>
      </c>
      <c r="N778" s="1">
        <f>SUM([1]Industry!J$37:J$39)</f>
        <v>23.656327016213179</v>
      </c>
      <c r="O778" s="1">
        <f>SUM([1]Industry!K$37:K$39)</f>
        <v>21.152891930079317</v>
      </c>
      <c r="P778" s="1">
        <f>SUM([1]Industry!L$37:L$39)</f>
        <v>20.364047777144336</v>
      </c>
      <c r="Q778" s="1">
        <f>SUM([1]Industry!M$37:M$39)</f>
        <v>18.846477723014498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35.43454494515678</v>
      </c>
      <c r="G779" s="1">
        <f>SUM([1]Industry!C$37:C$38)-G780</f>
        <v>29.914844211971719</v>
      </c>
      <c r="H779" s="1">
        <f>SUM([1]Industry!D$37:D$38)-H780</f>
        <v>33.747828264737215</v>
      </c>
      <c r="I779" s="1">
        <f>SUM([1]Industry!E$37:E$38)-I780</f>
        <v>28.868821369405683</v>
      </c>
      <c r="J779" s="1">
        <f>SUM([1]Industry!F$37:F$38)-J780</f>
        <v>25.683669832380758</v>
      </c>
      <c r="K779" s="1">
        <f>SUM([1]Industry!G$37:G$38)-K780</f>
        <v>22.924354178858923</v>
      </c>
      <c r="L779" s="1">
        <f>SUM([1]Industry!H$37:H$38)-L780</f>
        <v>21.337857174307889</v>
      </c>
      <c r="M779" s="1">
        <f>SUM([1]Industry!I$37:I$38)-M780</f>
        <v>19.519263415816329</v>
      </c>
      <c r="N779" s="1">
        <f>SUM([1]Industry!J$37:J$38)-N780</f>
        <v>17.399117800143916</v>
      </c>
      <c r="O779" s="1">
        <f>SUM([1]Industry!K$37:K$38)-O780</f>
        <v>14.588615350007268</v>
      </c>
      <c r="P779" s="1">
        <f>SUM([1]Industry!L$37:L$38)-P780</f>
        <v>13.799561582671959</v>
      </c>
      <c r="Q779" s="1">
        <f>SUM([1]Industry!M$37:M$38)-Q780</f>
        <v>11.983780296628535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0.11782639984726216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0.12265496757719412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0.12062743068721558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0.11847547120344978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0.11700548076010975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1.2501733131933612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1.2501310273940989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1.2490723218054203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0.55455841354989843</v>
      </c>
      <c r="G781" s="1">
        <f t="shared" si="940"/>
        <v>0.67472167000211059</v>
      </c>
      <c r="H781" s="1">
        <f t="shared" si="940"/>
        <v>1.1424164179591827</v>
      </c>
      <c r="I781" s="1">
        <f t="shared" si="940"/>
        <v>2.408244092266191</v>
      </c>
      <c r="J781" s="1">
        <f t="shared" si="940"/>
        <v>3.8940667114862251</v>
      </c>
      <c r="K781" s="1">
        <f t="shared" si="940"/>
        <v>7.0495722793823106</v>
      </c>
      <c r="L781" s="1">
        <f t="shared" ref="L781:O781" si="941">L778-L779</f>
        <v>7.1117596794616205</v>
      </c>
      <c r="M781" s="1">
        <f t="shared" si="941"/>
        <v>7.1116028533718811</v>
      </c>
      <c r="N781" s="1">
        <f t="shared" si="941"/>
        <v>6.2572092160692634</v>
      </c>
      <c r="O781" s="1">
        <f t="shared" si="941"/>
        <v>6.5642765800720486</v>
      </c>
      <c r="P781" s="1">
        <f>P778-P779</f>
        <v>6.5644861944723765</v>
      </c>
      <c r="Q781" s="1">
        <f>Q778-Q779</f>
        <v>6.8626974263859637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35.245071436602196</v>
      </c>
      <c r="G782" s="1">
        <f>[1]Industry!C$37</f>
        <v>30.037251645195287</v>
      </c>
      <c r="H782" s="1">
        <f>[1]Industry!D$37</f>
        <v>31.170515150232781</v>
      </c>
      <c r="I782" s="1">
        <f>[1]Industry!E$37</f>
        <v>26.481639304266643</v>
      </c>
      <c r="J782" s="1">
        <f>[1]Industry!F$37</f>
        <v>23.271573276110718</v>
      </c>
      <c r="K782" s="1">
        <f>[1]Industry!G$37</f>
        <v>21.521484865685355</v>
      </c>
      <c r="L782" s="1">
        <f>[1]Industry!H$37</f>
        <v>19.926896790983371</v>
      </c>
      <c r="M782" s="1">
        <f>[1]Industry!I$37</f>
        <v>18.102269267168413</v>
      </c>
      <c r="N782" s="1">
        <f>[1]Industry!J$37</f>
        <v>14.732028567155034</v>
      </c>
      <c r="O782" s="1">
        <f>[1]Industry!K$37</f>
        <v>11.95425071474591</v>
      </c>
      <c r="P782" s="1">
        <f>[1]Industry!L$37</f>
        <v>11.179777845789218</v>
      </c>
      <c r="Q782" s="1">
        <f>[1]Industry!M$37</f>
        <v>9.4345280780726135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35.128263479140365</v>
      </c>
      <c r="G783" s="1">
        <f>[1]Industry!C$37*G779/SUM(G779:G780)</f>
        <v>29.914597688398583</v>
      </c>
      <c r="H783" s="1">
        <f>[1]Industry!D$37*H779/SUM(H779:H780)</f>
        <v>31.059496827177757</v>
      </c>
      <c r="I783" s="1">
        <f>[1]Industry!E$37*I779/SUM(I779:I780)</f>
        <v>26.373404834800091</v>
      </c>
      <c r="J783" s="1">
        <f>[1]Industry!F$37*J779/SUM(J779:J780)</f>
        <v>23.166037216059273</v>
      </c>
      <c r="K783" s="1">
        <f>[1]Industry!G$37*K779/SUM(K779:K780)</f>
        <v>20.408512293699399</v>
      </c>
      <c r="L783" s="1">
        <f>[1]Industry!H$37*L779/SUM(L779:L780)</f>
        <v>18.824043728743366</v>
      </c>
      <c r="M783" s="1">
        <f>[1]Industry!I$37*M779/SUM(M779:M780)</f>
        <v>17.013542477061243</v>
      </c>
      <c r="N783" s="1">
        <f>[1]Industry!J$37*N779/SUM(N779:N780)</f>
        <v>14.732028567155034</v>
      </c>
      <c r="O783" s="1">
        <f>[1]Industry!K$37*O779/SUM(O779:O780)</f>
        <v>11.95425071474591</v>
      </c>
      <c r="P783" s="1">
        <f>[1]Industry!L$37*P779/SUM(P779:P780)</f>
        <v>11.179777845789218</v>
      </c>
      <c r="Q783" s="1">
        <f>[1]Industry!M$37*Q779/SUM(Q779:Q780)</f>
        <v>9.4345280780726135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0.11680795746183037</v>
      </c>
      <c r="G784" s="1">
        <f t="shared" ref="G784:K784" si="946">G782-G783</f>
        <v>0.12265395679670377</v>
      </c>
      <c r="H784" s="1">
        <f t="shared" si="946"/>
        <v>0.11101832305502413</v>
      </c>
      <c r="I784" s="1">
        <f t="shared" si="946"/>
        <v>0.10823446946655224</v>
      </c>
      <c r="J784" s="1">
        <f t="shared" si="946"/>
        <v>0.10553606005144545</v>
      </c>
      <c r="K784" s="1">
        <f t="shared" si="946"/>
        <v>1.1129725719859564</v>
      </c>
      <c r="L784" s="1">
        <f t="shared" ref="L784:O784" si="947">L782-L783</f>
        <v>1.1028530622400048</v>
      </c>
      <c r="M784" s="1">
        <f t="shared" si="947"/>
        <v>1.0887267901071702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0.74403192210448488</v>
      </c>
      <c r="G785" s="1">
        <f t="shared" ref="G785:K785" si="948">SUM(G786:G788)</f>
        <v>0.55231423677854186</v>
      </c>
      <c r="H785" s="1">
        <f t="shared" si="948"/>
        <v>3.7197295324636199</v>
      </c>
      <c r="I785" s="1">
        <f t="shared" si="948"/>
        <v>4.795426157405231</v>
      </c>
      <c r="J785" s="1">
        <f t="shared" si="948"/>
        <v>6.3061632677562649</v>
      </c>
      <c r="K785" s="1">
        <f t="shared" si="948"/>
        <v>8.4524415925558785</v>
      </c>
      <c r="L785" s="1">
        <f t="shared" ref="L785:O785" si="949">SUM(L786:L788)</f>
        <v>8.5227200627861386</v>
      </c>
      <c r="M785" s="1">
        <f t="shared" si="949"/>
        <v>8.5285970020197954</v>
      </c>
      <c r="N785" s="1">
        <f t="shared" si="949"/>
        <v>8.9242984490581456</v>
      </c>
      <c r="O785" s="1">
        <f t="shared" si="949"/>
        <v>9.1986412153334065</v>
      </c>
      <c r="P785" s="1">
        <f>SUM(P786:P788)</f>
        <v>9.1842699313551179</v>
      </c>
      <c r="Q785" s="1">
        <f>SUM(Q786:Q788)</f>
        <v>9.4119496449418865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0.30628146601641459</v>
      </c>
      <c r="G786" s="1">
        <f>[1]Industry!C$38*G779/SUM(G779:G780)</f>
        <v>2.4652357313584706E-4</v>
      </c>
      <c r="H786" s="1">
        <f>[1]Industry!D$38*H779/SUM(H779:H780)</f>
        <v>2.6883314375594605</v>
      </c>
      <c r="I786" s="1">
        <f>[1]Industry!E$38*I779/SUM(I779:I780)</f>
        <v>2.4954165346055937</v>
      </c>
      <c r="J786" s="1">
        <f>[1]Industry!F$38*J779/SUM(J779:J780)</f>
        <v>2.5176326163214831</v>
      </c>
      <c r="K786" s="1">
        <f>[1]Industry!G$38*K779/SUM(K779:K780)</f>
        <v>2.5158418851595243</v>
      </c>
      <c r="L786" s="1">
        <f>[1]Industry!H$38*L779/SUM(L779:L780)</f>
        <v>2.5138134455645251</v>
      </c>
      <c r="M786" s="1">
        <f>[1]Industry!I$38*M779/SUM(M779:M780)</f>
        <v>2.5057209387550858</v>
      </c>
      <c r="N786" s="1">
        <f>[1]Industry!J$38*N779/SUM(N779:N780)</f>
        <v>2.6670892329888827</v>
      </c>
      <c r="O786" s="1">
        <f>[1]Industry!K$38*O779/SUM(O779:O780)</f>
        <v>2.6343646352613574</v>
      </c>
      <c r="P786" s="1">
        <f>[1]Industry!L$38*P779/SUM(P779:P780)</f>
        <v>2.6197837368827406</v>
      </c>
      <c r="Q786" s="1">
        <f>[1]Industry!M$38*Q779/SUM(Q779:Q780)</f>
        <v>2.5492522185559219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1.0184423854323055E-3</v>
      </c>
      <c r="G787" s="1">
        <f>[1]Industry!C$38-G786</f>
        <v>1.0107804893027096E-6</v>
      </c>
      <c r="H787" s="1">
        <f>[1]Industry!D$38-H786</f>
        <v>9.6091076321882518E-3</v>
      </c>
      <c r="I787" s="1">
        <f>[1]Industry!E$38-I786</f>
        <v>1.0241001736897459E-2</v>
      </c>
      <c r="J787" s="1">
        <f>[1]Industry!F$38-J786</f>
        <v>1.146942070866519E-2</v>
      </c>
      <c r="K787" s="1">
        <f>[1]Industry!G$38-K786</f>
        <v>0.13720074120740477</v>
      </c>
      <c r="L787" s="1">
        <f>[1]Industry!H$38-L786</f>
        <v>0.14727796515409031</v>
      </c>
      <c r="M787" s="1">
        <f>[1]Industry!I$38-M786</f>
        <v>0.16034553169825028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0.43673201370263803</v>
      </c>
      <c r="G788" s="1">
        <f>[1]Industry!C$39</f>
        <v>0.55206670242491673</v>
      </c>
      <c r="H788" s="1">
        <f>[1]Industry!D$39</f>
        <v>1.021788987271971</v>
      </c>
      <c r="I788" s="1">
        <f>[1]Industry!E$39</f>
        <v>2.2897686210627399</v>
      </c>
      <c r="J788" s="1">
        <f>[1]Industry!F$39</f>
        <v>3.7770612307261167</v>
      </c>
      <c r="K788" s="1">
        <f>[1]Industry!G$39</f>
        <v>5.7993989661889493</v>
      </c>
      <c r="L788" s="1">
        <f>[1]Industry!H$39</f>
        <v>5.861628652067524</v>
      </c>
      <c r="M788" s="1">
        <f>[1]Industry!I$39</f>
        <v>5.8625305315664589</v>
      </c>
      <c r="N788" s="1">
        <f>[1]Industry!J$39</f>
        <v>6.2572092160692634</v>
      </c>
      <c r="O788" s="1">
        <f>[1]Industry!K$39</f>
        <v>6.5642765800720486</v>
      </c>
      <c r="P788" s="1">
        <f>[1]Industry!L$39</f>
        <v>6.5644861944723782</v>
      </c>
      <c r="Q788" s="1">
        <f>[1]Industry!M$39</f>
        <v>6.8626974263859646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3.5600044059481126</v>
      </c>
      <c r="G789" s="1">
        <f>[1]Industry!C$18</f>
        <v>3.4647169291966895</v>
      </c>
      <c r="H789" s="1">
        <f>[1]Industry!D$18</f>
        <v>2.8683266724393524</v>
      </c>
      <c r="I789" s="1">
        <f>[1]Industry!E$18</f>
        <v>2.9625486364938487E-3</v>
      </c>
      <c r="J789" s="1">
        <f>[1]Industry!F$18</f>
        <v>3.3179376950558085E-3</v>
      </c>
      <c r="K789" s="1">
        <f>[1]Industry!G$18</f>
        <v>2.9742807560746297E-3</v>
      </c>
      <c r="L789" s="1">
        <f>[1]Industry!H$18</f>
        <v>3.7087647679823047E-3</v>
      </c>
      <c r="M789" s="1">
        <f>[1]Industry!I$18</f>
        <v>8.2647215325366875E-3</v>
      </c>
      <c r="N789" s="1">
        <f>[1]Industry!J$18</f>
        <v>5.7184085745225896E-3</v>
      </c>
      <c r="O789" s="1">
        <f>[1]Industry!K$18</f>
        <v>9.4450578384600459E-3</v>
      </c>
      <c r="P789" s="1">
        <f>[1]Industry!L$18</f>
        <v>5.4233792185979538E-3</v>
      </c>
      <c r="Q789" s="1">
        <f>[1]Industry!M$18</f>
        <v>8.9492502261154256E-3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3.5600044059481126</v>
      </c>
      <c r="G790" s="1">
        <f t="shared" ref="G790:K790" si="952">G789</f>
        <v>3.4647169291966895</v>
      </c>
      <c r="H790" s="1">
        <f t="shared" si="952"/>
        <v>2.8683266724393524</v>
      </c>
      <c r="I790" s="1">
        <f t="shared" si="952"/>
        <v>2.9625486364938487E-3</v>
      </c>
      <c r="J790" s="1">
        <f t="shared" si="952"/>
        <v>3.3179376950558085E-3</v>
      </c>
      <c r="K790" s="1">
        <f t="shared" si="952"/>
        <v>2.9742807560746297E-3</v>
      </c>
      <c r="L790" s="1">
        <f t="shared" ref="L790:O790" si="953">L789</f>
        <v>3.7087647679823047E-3</v>
      </c>
      <c r="M790" s="1">
        <f t="shared" si="953"/>
        <v>8.2647215325366875E-3</v>
      </c>
      <c r="N790" s="1">
        <f t="shared" si="953"/>
        <v>5.7184085745225896E-3</v>
      </c>
      <c r="O790" s="1">
        <f t="shared" si="953"/>
        <v>9.4450578384600459E-3</v>
      </c>
      <c r="P790" s="1">
        <f>P789</f>
        <v>5.4233792185979538E-3</v>
      </c>
      <c r="Q790" s="1">
        <f>Q789</f>
        <v>8.9492502261154256E-3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12.728686418323692</v>
      </c>
      <c r="G791" s="1">
        <f>[1]Industry!C$19</f>
        <v>13.638449085620337</v>
      </c>
      <c r="H791" s="1">
        <f>[1]Industry!D$19</f>
        <v>13.523104971532188</v>
      </c>
      <c r="I791" s="1">
        <f>[1]Industry!E$19</f>
        <v>17.062348010767142</v>
      </c>
      <c r="J791" s="1">
        <f>[1]Industry!F$19</f>
        <v>16.904695036536445</v>
      </c>
      <c r="K791" s="1">
        <f>[1]Industry!G$19</f>
        <v>16.360682127372804</v>
      </c>
      <c r="L791" s="1">
        <f>[1]Industry!H$19</f>
        <v>18.113402979309793</v>
      </c>
      <c r="M791" s="1">
        <f>[1]Industry!I$19</f>
        <v>20.117621204559367</v>
      </c>
      <c r="N791" s="1">
        <f>[1]Industry!J$19</f>
        <v>21.845227876521133</v>
      </c>
      <c r="O791" s="1">
        <f>[1]Industry!K$19</f>
        <v>22.154765499930136</v>
      </c>
      <c r="P791" s="1">
        <f>[1]Industry!L$19</f>
        <v>21.922298952785681</v>
      </c>
      <c r="Q791" s="1">
        <f>[1]Industry!M$19</f>
        <v>22.099540394685523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4.3025817243809712</v>
      </c>
      <c r="G792" s="1">
        <f t="shared" ref="G792:K792" si="956">SUM(G793:G801)</f>
        <v>5.8488033254831553</v>
      </c>
      <c r="H792" s="1">
        <f t="shared" si="956"/>
        <v>6.0899587512005962</v>
      </c>
      <c r="I792" s="1">
        <f t="shared" si="956"/>
        <v>8.3828156635795352</v>
      </c>
      <c r="J792" s="1">
        <f t="shared" si="956"/>
        <v>9.1749257040768519</v>
      </c>
      <c r="K792" s="1">
        <f t="shared" si="956"/>
        <v>8.1968942221962546</v>
      </c>
      <c r="L792" s="1">
        <f t="shared" ref="L792:O792" si="957">SUM(L793:L801)</f>
        <v>9.2699567739493141</v>
      </c>
      <c r="M792" s="1">
        <f t="shared" si="957"/>
        <v>11.017801723431905</v>
      </c>
      <c r="N792" s="1">
        <f t="shared" si="957"/>
        <v>12.725823043601261</v>
      </c>
      <c r="O792" s="1">
        <f t="shared" si="957"/>
        <v>12.808359497400957</v>
      </c>
      <c r="P792" s="1">
        <f>SUM(P793:P801)</f>
        <v>12.926312064532183</v>
      </c>
      <c r="Q792" s="1">
        <f>SUM(Q793:Q801)</f>
        <v>13.182329229011767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0.929401487997492</v>
      </c>
      <c r="G793" s="1">
        <f t="shared" ref="G793:K793" si="960">G235</f>
        <v>2.0712847720520724</v>
      </c>
      <c r="H793" s="1">
        <f t="shared" si="960"/>
        <v>3.1221791927690045E-2</v>
      </c>
      <c r="I793" s="1">
        <f t="shared" si="960"/>
        <v>1.2790006322833425</v>
      </c>
      <c r="J793" s="1">
        <f t="shared" si="960"/>
        <v>0.81644026010027915</v>
      </c>
      <c r="K793" s="1">
        <f t="shared" si="960"/>
        <v>4.064936895131243E-2</v>
      </c>
      <c r="L793" s="1">
        <f t="shared" ref="L793:O793" si="961">L235</f>
        <v>4.5093108215735395E-2</v>
      </c>
      <c r="M793" s="1">
        <f t="shared" si="961"/>
        <v>5.3403449415184531E-2</v>
      </c>
      <c r="N793" s="1">
        <f t="shared" si="961"/>
        <v>6.1049444389087403E-2</v>
      </c>
      <c r="O793" s="1">
        <f t="shared" si="961"/>
        <v>6.0645100134064593E-2</v>
      </c>
      <c r="P793" s="1">
        <f>P235</f>
        <v>6.1803816181490695E-2</v>
      </c>
      <c r="Q793" s="1">
        <f>Q235</f>
        <v>6.3987774177233628E-2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0.77801715343135358</v>
      </c>
      <c r="G794" s="1">
        <f t="shared" ref="G794:K794" si="962">G241</f>
        <v>0.10281261597873616</v>
      </c>
      <c r="H794" s="1">
        <f t="shared" si="962"/>
        <v>6.7831227757514809E-2</v>
      </c>
      <c r="I794" s="1">
        <f t="shared" si="962"/>
        <v>0.92554981036250994</v>
      </c>
      <c r="J794" s="1">
        <f t="shared" si="962"/>
        <v>1.0752710305240438</v>
      </c>
      <c r="K794" s="1">
        <f t="shared" si="962"/>
        <v>0.19765740036618978</v>
      </c>
      <c r="L794" s="1">
        <f t="shared" ref="L794:O794" si="963">L241</f>
        <v>0.15123589742238153</v>
      </c>
      <c r="M794" s="1">
        <f t="shared" si="963"/>
        <v>8.3220186075743705E-2</v>
      </c>
      <c r="N794" s="1">
        <f t="shared" si="963"/>
        <v>5.3920417818897524E-2</v>
      </c>
      <c r="O794" s="1">
        <f t="shared" si="963"/>
        <v>7.3055074915140489E-2</v>
      </c>
      <c r="P794" s="1">
        <f t="shared" ref="P794:Q796" si="964">P241</f>
        <v>9.6768702013934421E-2</v>
      </c>
      <c r="Q794" s="1">
        <f t="shared" si="964"/>
        <v>0.18275269387840262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0</v>
      </c>
      <c r="L795" s="1">
        <f t="shared" ref="L795:O795" si="966">L242</f>
        <v>0</v>
      </c>
      <c r="M795" s="1">
        <f t="shared" si="966"/>
        <v>0</v>
      </c>
      <c r="N795" s="1">
        <f t="shared" si="966"/>
        <v>0</v>
      </c>
      <c r="O795" s="1">
        <f t="shared" si="966"/>
        <v>0</v>
      </c>
      <c r="P795" s="1">
        <f t="shared" si="964"/>
        <v>0</v>
      </c>
      <c r="Q795" s="1">
        <f t="shared" si="964"/>
        <v>0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1.5997583445342808E-3</v>
      </c>
      <c r="J796" s="1">
        <f t="shared" si="967"/>
        <v>2.1100608922808004E-3</v>
      </c>
      <c r="K796" s="1">
        <f t="shared" si="967"/>
        <v>3.5199897493996915E-3</v>
      </c>
      <c r="L796" s="1">
        <f t="shared" ref="L796:O796" si="968">L243</f>
        <v>4.8017459306943649E-3</v>
      </c>
      <c r="M796" s="1">
        <f t="shared" si="968"/>
        <v>7.7689278517439307E-3</v>
      </c>
      <c r="N796" s="1">
        <f t="shared" si="968"/>
        <v>6.5883348296722133E-3</v>
      </c>
      <c r="O796" s="1">
        <f t="shared" si="968"/>
        <v>1.0277981330088724E-2</v>
      </c>
      <c r="P796" s="1">
        <f t="shared" si="964"/>
        <v>1.0384333985026107E-2</v>
      </c>
      <c r="Q796" s="1">
        <f t="shared" si="964"/>
        <v>2.2544789272814805E-2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1.9348669020390714</v>
      </c>
      <c r="G797" s="1">
        <f t="shared" ref="G797:K797" si="969">G274</f>
        <v>1.858779461160794</v>
      </c>
      <c r="H797" s="1">
        <f t="shared" si="969"/>
        <v>2.5503156800572642</v>
      </c>
      <c r="I797" s="1">
        <f t="shared" si="969"/>
        <v>2.2433410779670337</v>
      </c>
      <c r="J797" s="1">
        <f t="shared" si="969"/>
        <v>1.942681794283676</v>
      </c>
      <c r="K797" s="1">
        <f t="shared" si="969"/>
        <v>1.6589317412085238</v>
      </c>
      <c r="L797" s="1">
        <f t="shared" ref="L797:O797" si="970">L274</f>
        <v>1.3779647089172211</v>
      </c>
      <c r="M797" s="1">
        <f t="shared" si="970"/>
        <v>1.0997867254444833</v>
      </c>
      <c r="N797" s="1">
        <f t="shared" si="970"/>
        <v>1.099776917880477</v>
      </c>
      <c r="O797" s="1">
        <f t="shared" si="970"/>
        <v>1.0997881643905227</v>
      </c>
      <c r="P797" s="1">
        <f>P274</f>
        <v>1.0997815708724998</v>
      </c>
      <c r="Q797" s="1">
        <f>Q274</f>
        <v>1.099817987384899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</v>
      </c>
      <c r="L798" s="1">
        <f t="shared" ref="L798:O798" si="972">L275</f>
        <v>0</v>
      </c>
      <c r="M798" s="1">
        <f t="shared" si="972"/>
        <v>0</v>
      </c>
      <c r="N798" s="1">
        <f t="shared" si="972"/>
        <v>0</v>
      </c>
      <c r="O798" s="1">
        <f t="shared" si="972"/>
        <v>0</v>
      </c>
      <c r="P798" s="1">
        <f>P275</f>
        <v>0</v>
      </c>
      <c r="Q798" s="1">
        <f>Q275</f>
        <v>0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0.66029618091305398</v>
      </c>
      <c r="G799" s="1">
        <f t="shared" ref="G799:K799" si="973">G283</f>
        <v>1.8159264762915526</v>
      </c>
      <c r="H799" s="1">
        <f t="shared" si="973"/>
        <v>3.4405900514581269</v>
      </c>
      <c r="I799" s="1">
        <f t="shared" si="973"/>
        <v>3.9305219744103632</v>
      </c>
      <c r="J799" s="1">
        <f t="shared" si="973"/>
        <v>5.3303463774240107</v>
      </c>
      <c r="K799" s="1">
        <f t="shared" si="973"/>
        <v>6.2844543480433206</v>
      </c>
      <c r="L799" s="1">
        <f t="shared" ref="L799:O799" si="974">L283</f>
        <v>7.6800927928006137</v>
      </c>
      <c r="M799" s="1">
        <f t="shared" si="974"/>
        <v>9.7458658824418318</v>
      </c>
      <c r="N799" s="1">
        <f t="shared" si="974"/>
        <v>11.480048492213346</v>
      </c>
      <c r="O799" s="1">
        <f t="shared" si="974"/>
        <v>11.499079371146371</v>
      </c>
      <c r="P799" s="1">
        <f>P283</f>
        <v>11.599125793284497</v>
      </c>
      <c r="Q799" s="1">
        <f>Q283</f>
        <v>11.733271472107388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0</v>
      </c>
      <c r="L800" s="1">
        <f t="shared" ref="L800:O800" si="976">L284</f>
        <v>0</v>
      </c>
      <c r="M800" s="1">
        <f t="shared" si="976"/>
        <v>0</v>
      </c>
      <c r="N800" s="1">
        <f t="shared" si="976"/>
        <v>0</v>
      </c>
      <c r="O800" s="1">
        <f t="shared" si="976"/>
        <v>0</v>
      </c>
      <c r="P800" s="1">
        <f>P284</f>
        <v>0</v>
      </c>
      <c r="Q800" s="1">
        <f>Q284</f>
        <v>0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2.8024102117512203E-3</v>
      </c>
      <c r="J801" s="1">
        <f t="shared" si="977"/>
        <v>8.0761808525627171E-3</v>
      </c>
      <c r="K801" s="1">
        <f t="shared" si="977"/>
        <v>1.1681373877508254E-2</v>
      </c>
      <c r="L801" s="1">
        <f t="shared" ref="L801:O801" si="978">L289</f>
        <v>1.0768520662667053E-2</v>
      </c>
      <c r="M801" s="1">
        <f t="shared" si="978"/>
        <v>2.7756552202917471E-2</v>
      </c>
      <c r="N801" s="1">
        <f t="shared" si="978"/>
        <v>2.4439436469782704E-2</v>
      </c>
      <c r="O801" s="1">
        <f t="shared" si="978"/>
        <v>6.5513805484770413E-2</v>
      </c>
      <c r="P801" s="1">
        <f>P289</f>
        <v>5.8447848194735127E-2</v>
      </c>
      <c r="Q801" s="1">
        <f>Q289</f>
        <v>7.9954512191030447E-2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7.1200237192519387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7.6289162427002433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7.3930110836854448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7.8106187551575434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7.7475300679888406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8.1972284690157249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8.8814432394346259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9.143075780221114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9.1450560379082653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9.3853538201373876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9.0428296081380442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8.9637014338131866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9.0019045003486742</v>
      </c>
      <c r="G803" s="1">
        <f t="shared" ref="G803:O803" si="979">G804</f>
        <v>10.609941856439207</v>
      </c>
      <c r="H803" s="1">
        <f t="shared" si="979"/>
        <v>9.8540131858566831</v>
      </c>
      <c r="I803" s="1">
        <f t="shared" si="979"/>
        <v>11.555242408714305</v>
      </c>
      <c r="J803" s="1">
        <f t="shared" si="979"/>
        <v>12.565191358340158</v>
      </c>
      <c r="K803" s="1">
        <f t="shared" si="979"/>
        <v>13.568818144583744</v>
      </c>
      <c r="L803" s="1">
        <f t="shared" si="979"/>
        <v>14.360980381034123</v>
      </c>
      <c r="M803" s="1">
        <f t="shared" si="979"/>
        <v>15.104894417283994</v>
      </c>
      <c r="N803" s="1">
        <f t="shared" si="979"/>
        <v>15.34708057469142</v>
      </c>
      <c r="O803" s="1">
        <f t="shared" si="979"/>
        <v>15.773560189590988</v>
      </c>
      <c r="P803" s="1">
        <f>P804</f>
        <v>12.718331356624811</v>
      </c>
      <c r="Q803" s="1">
        <f>Q804</f>
        <v>13.54491434968422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9.0019045003486742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10.609941856439207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9.8540131858566831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11.555242408714305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12.565191358340158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13.568818144583744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14.360980381034123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15.104894417283994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15.34708057469142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15.773560189590988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12.718331356624811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13.54491434968422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0.62579176117374447</v>
      </c>
      <c r="G805" s="1">
        <f t="shared" ref="G805:O805" si="981">G806</f>
        <v>0.73757449324975821</v>
      </c>
      <c r="H805" s="1">
        <f t="shared" si="981"/>
        <v>0.73633348610557414</v>
      </c>
      <c r="I805" s="1">
        <f t="shared" si="981"/>
        <v>0.73428153701770216</v>
      </c>
      <c r="J805" s="1">
        <f t="shared" si="981"/>
        <v>0.734379600916927</v>
      </c>
      <c r="K805" s="1">
        <f t="shared" si="981"/>
        <v>0.73235729435022212</v>
      </c>
      <c r="L805" s="1">
        <f t="shared" si="981"/>
        <v>0.73035541668137416</v>
      </c>
      <c r="M805" s="1">
        <f t="shared" si="981"/>
        <v>0.72838218187072801</v>
      </c>
      <c r="N805" s="1">
        <f t="shared" si="981"/>
        <v>0.72840284136340272</v>
      </c>
      <c r="O805" s="1">
        <f t="shared" si="981"/>
        <v>0.72852319185062098</v>
      </c>
      <c r="P805" s="1">
        <f>P806</f>
        <v>0.7286263833098805</v>
      </c>
      <c r="Q805" s="1">
        <f>Q806</f>
        <v>0.72934008597969058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0.62579176117374447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0.73757449324975821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0.73633348610557414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0.73428153701770216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0.734379600916927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0.73235729435022212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0.73035541668137416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0.72838218187072801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0.72840284136340272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0.72852319185062098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0.7286263833098805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0.72934008597969058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7.7980452405693788</v>
      </c>
      <c r="G807" s="1">
        <f>[1]Industry!C$21</f>
        <v>8.0802280839989109</v>
      </c>
      <c r="H807" s="1">
        <f>[1]Industry!D$21</f>
        <v>5.6083526306764986</v>
      </c>
      <c r="I807" s="1">
        <f>[1]Industry!E$21</f>
        <v>5.5456577288020679</v>
      </c>
      <c r="J807" s="1">
        <f>[1]Industry!F$21</f>
        <v>5.4830124286834678</v>
      </c>
      <c r="K807" s="1">
        <f>[1]Industry!G$21</f>
        <v>5.4553886083169179</v>
      </c>
      <c r="L807" s="1">
        <f>[1]Industry!H$21</f>
        <v>5.4277083519622069</v>
      </c>
      <c r="M807" s="1">
        <f>[1]Industry!I$21</f>
        <v>5.4000084858765067</v>
      </c>
      <c r="N807" s="1">
        <f>[1]Industry!J$21</f>
        <v>5.4000285973191486</v>
      </c>
      <c r="O807" s="1">
        <f>[1]Industry!K$21</f>
        <v>5.4000895863918679</v>
      </c>
      <c r="P807" s="1">
        <f>[1]Industry!L$21</f>
        <v>5.4000071265066829</v>
      </c>
      <c r="Q807" s="1">
        <f>[1]Industry!M$21</f>
        <v>5.4001714357910933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7.7980452405693788</v>
      </c>
      <c r="G808" s="1">
        <f t="shared" ref="G808:K808" si="983">G807</f>
        <v>8.0802280839989109</v>
      </c>
      <c r="H808" s="1">
        <f t="shared" si="983"/>
        <v>5.6083526306764986</v>
      </c>
      <c r="I808" s="1">
        <f t="shared" si="983"/>
        <v>5.5456577288020679</v>
      </c>
      <c r="J808" s="1">
        <f t="shared" si="983"/>
        <v>5.4830124286834678</v>
      </c>
      <c r="K808" s="1">
        <f t="shared" si="983"/>
        <v>5.4553886083169179</v>
      </c>
      <c r="L808" s="1">
        <f t="shared" ref="L808:O808" si="984">L807</f>
        <v>5.4277083519622069</v>
      </c>
      <c r="M808" s="1">
        <f t="shared" si="984"/>
        <v>5.4000084858765067</v>
      </c>
      <c r="N808" s="1">
        <f t="shared" si="984"/>
        <v>5.4000285973191486</v>
      </c>
      <c r="O808" s="1">
        <f t="shared" si="984"/>
        <v>5.4000895863918679</v>
      </c>
      <c r="P808" s="1">
        <f>P807</f>
        <v>5.4000071265066829</v>
      </c>
      <c r="Q808" s="1">
        <f>Q807</f>
        <v>5.4001714357910933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7.7980452405693788</v>
      </c>
      <c r="G810" s="1">
        <f t="shared" ref="G810:K810" si="985">G808</f>
        <v>8.0802280839989109</v>
      </c>
      <c r="H810" s="1">
        <f t="shared" si="985"/>
        <v>5.6083526306764986</v>
      </c>
      <c r="I810" s="1">
        <f t="shared" si="985"/>
        <v>5.5456577288020679</v>
      </c>
      <c r="J810" s="1">
        <f t="shared" si="985"/>
        <v>5.4830124286834678</v>
      </c>
      <c r="K810" s="1">
        <f t="shared" si="985"/>
        <v>5.4553886083169179</v>
      </c>
      <c r="L810" s="1">
        <f t="shared" ref="L810:O810" si="986">L808</f>
        <v>5.4277083519622069</v>
      </c>
      <c r="M810" s="1">
        <f t="shared" si="986"/>
        <v>5.4000084858765067</v>
      </c>
      <c r="N810" s="1">
        <f t="shared" si="986"/>
        <v>5.4000285973191486</v>
      </c>
      <c r="O810" s="1">
        <f t="shared" si="986"/>
        <v>5.4000895863918679</v>
      </c>
      <c r="P810" s="1">
        <f>P808</f>
        <v>5.4000071265066829</v>
      </c>
      <c r="Q810" s="1">
        <f>Q808</f>
        <v>5.4001714357910933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6.7681902794590562E-2</v>
      </c>
      <c r="G811" s="1">
        <f>[1]Industry!C$22</f>
        <v>8.5501220962009794E-2</v>
      </c>
      <c r="H811" s="1">
        <f>[1]Industry!D$22</f>
        <v>8.5528701879986957E-2</v>
      </c>
      <c r="I811" s="1">
        <f>[1]Industry!E$22</f>
        <v>8.5526854022671864E-2</v>
      </c>
      <c r="J811" s="1">
        <f>[1]Industry!F$22</f>
        <v>8.5528788648438853E-2</v>
      </c>
      <c r="K811" s="1">
        <f>[1]Industry!G$22</f>
        <v>8.5530277421436082E-2</v>
      </c>
      <c r="L811" s="1">
        <f>[1]Industry!H$22</f>
        <v>8.5533030704464247E-2</v>
      </c>
      <c r="M811" s="1">
        <f>[1]Industry!I$22</f>
        <v>8.5535163191329186E-2</v>
      </c>
      <c r="N811" s="1">
        <f>[1]Industry!J$22</f>
        <v>8.5534502491261821E-2</v>
      </c>
      <c r="O811" s="1">
        <f>[1]Industry!K$22</f>
        <v>8.5559906386649925E-2</v>
      </c>
      <c r="P811" s="1">
        <f>[1]Industry!L$22</f>
        <v>8.556728743397167E-2</v>
      </c>
      <c r="Q811" s="1">
        <f>[1]Industry!M$22</f>
        <v>8.5669143960084876E-2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6.7681902794590562E-2</v>
      </c>
      <c r="G812" s="1">
        <f t="shared" ref="G812:K812" si="989">G811</f>
        <v>8.5501220962009794E-2</v>
      </c>
      <c r="H812" s="1">
        <f t="shared" si="989"/>
        <v>8.5528701879986957E-2</v>
      </c>
      <c r="I812" s="1">
        <f t="shared" si="989"/>
        <v>8.5526854022671864E-2</v>
      </c>
      <c r="J812" s="1">
        <f t="shared" si="989"/>
        <v>8.5528788648438853E-2</v>
      </c>
      <c r="K812" s="1">
        <f t="shared" si="989"/>
        <v>8.5530277421436082E-2</v>
      </c>
      <c r="L812" s="1">
        <f t="shared" ref="L812:O812" si="990">L811</f>
        <v>8.5533030704464247E-2</v>
      </c>
      <c r="M812" s="1">
        <f t="shared" si="990"/>
        <v>8.5535163191329186E-2</v>
      </c>
      <c r="N812" s="1">
        <f t="shared" si="990"/>
        <v>8.5534502491261821E-2</v>
      </c>
      <c r="O812" s="1">
        <f t="shared" si="990"/>
        <v>8.5559906386649925E-2</v>
      </c>
      <c r="P812" s="1">
        <f>P811</f>
        <v>8.556728743397167E-2</v>
      </c>
      <c r="Q812" s="1">
        <f>Q811</f>
        <v>8.5669143960084876E-2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7.0594414867609003E-3</v>
      </c>
      <c r="J813" s="1">
        <f>[1]Industry!F$23</f>
        <v>2.6947757647018483E-2</v>
      </c>
      <c r="K813" s="1">
        <f>[1]Industry!G$23</f>
        <v>4.050485032308785E-2</v>
      </c>
      <c r="L813" s="1">
        <f>[1]Industry!H$23</f>
        <v>3.8984114528465882E-2</v>
      </c>
      <c r="M813" s="1">
        <f>[1]Industry!I$23</f>
        <v>0.15109648498714115</v>
      </c>
      <c r="N813" s="1">
        <f>[1]Industry!J$23</f>
        <v>0.19097421789894101</v>
      </c>
      <c r="O813" s="1">
        <f>[1]Industry!K$23</f>
        <v>0.34036779160754427</v>
      </c>
      <c r="P813" s="1">
        <f>[1]Industry!L$23</f>
        <v>0.33603561370682006</v>
      </c>
      <c r="Q813" s="1">
        <f>[1]Industry!M$23</f>
        <v>0.33893205805690046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7.0594414867609003E-3</v>
      </c>
      <c r="J814" s="1">
        <f t="shared" si="993"/>
        <v>2.6947757647018483E-2</v>
      </c>
      <c r="K814" s="1">
        <f t="shared" si="993"/>
        <v>4.050485032308785E-2</v>
      </c>
      <c r="L814" s="1">
        <f t="shared" ref="L814:O814" si="994">L813</f>
        <v>3.8984114528465882E-2</v>
      </c>
      <c r="M814" s="1">
        <f t="shared" si="994"/>
        <v>0.15109648498714115</v>
      </c>
      <c r="N814" s="1">
        <f t="shared" si="994"/>
        <v>0.19097421789894101</v>
      </c>
      <c r="O814" s="1">
        <f t="shared" si="994"/>
        <v>0.34036779160754427</v>
      </c>
      <c r="P814" s="1">
        <f>P813</f>
        <v>0.33603561370682006</v>
      </c>
      <c r="Q814" s="1">
        <f>Q813</f>
        <v>0.33893205805690046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0.74852972276264618</v>
      </c>
      <c r="G815" s="1">
        <f>[1]Industry!C$24</f>
        <v>0.94973959128259577</v>
      </c>
      <c r="H815" s="1">
        <f>[1]Industry!D$24</f>
        <v>2.4411457610014629</v>
      </c>
      <c r="I815" s="1">
        <f>[1]Industry!E$24</f>
        <v>4.0729702020514802</v>
      </c>
      <c r="J815" s="1">
        <f>[1]Industry!F$24</f>
        <v>5.7592700003190815</v>
      </c>
      <c r="K815" s="1">
        <f>[1]Industry!G$24</f>
        <v>6.370588164042438</v>
      </c>
      <c r="L815" s="1">
        <f>[1]Industry!H$24</f>
        <v>6.4217776426652344</v>
      </c>
      <c r="M815" s="1">
        <f>[1]Industry!I$24</f>
        <v>6.4709108989463839</v>
      </c>
      <c r="N815" s="1">
        <f>[1]Industry!J$24</f>
        <v>6.4714911346552064</v>
      </c>
      <c r="O815" s="1">
        <f>[1]Industry!K$24</f>
        <v>8.8943998185245814</v>
      </c>
      <c r="P815" s="1">
        <f>[1]Industry!L$24</f>
        <v>8.8944087794679216</v>
      </c>
      <c r="Q815" s="1">
        <f>[1]Industry!M$24</f>
        <v>8.8948732266208683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0.74852972276264618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0.94973959128259577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2.4081122087444244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3.9792874477000582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5.6462631788893214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6.2484321715570736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6.2971975136781833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6.3441890887980446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6.3463416318206818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7.5572097348914955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7.5572639248849658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7.5588607675223853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3.3033552257038412E-2</v>
      </c>
      <c r="I817" s="1">
        <f t="shared" si="999"/>
        <v>9.3682754351422037E-2</v>
      </c>
      <c r="J817" s="1">
        <f t="shared" si="999"/>
        <v>0.11300682142976015</v>
      </c>
      <c r="K817" s="1">
        <f t="shared" si="999"/>
        <v>0.12215599248536435</v>
      </c>
      <c r="L817" s="1">
        <f t="shared" ref="L817:O817" si="1000">L815-L816</f>
        <v>0.12458012898705118</v>
      </c>
      <c r="M817" s="1">
        <f t="shared" si="1000"/>
        <v>0.12672181014833939</v>
      </c>
      <c r="N817" s="1">
        <f t="shared" si="1000"/>
        <v>0.12514950283452464</v>
      </c>
      <c r="O817" s="1">
        <f t="shared" si="1000"/>
        <v>1.3371900836330859</v>
      </c>
      <c r="P817" s="1">
        <f>P815-P816</f>
        <v>1.3371448545829558</v>
      </c>
      <c r="Q817" s="1">
        <f>Q815-Q816</f>
        <v>1.336012459098483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72.70844508052356</v>
      </c>
      <c r="G818" s="17">
        <f>[1]Industry!C$71</f>
        <v>74.352934434877739</v>
      </c>
      <c r="H818" s="17">
        <f>[1]Industry!D$71</f>
        <v>76.157335350351957</v>
      </c>
      <c r="I818" s="17">
        <f>[1]Industry!E$71</f>
        <v>77.053090514249945</v>
      </c>
      <c r="J818" s="17">
        <f>[1]Industry!F$71</f>
        <v>77.579727124033809</v>
      </c>
      <c r="K818" s="17">
        <f>[1]Industry!G$71</f>
        <v>77.749420222905187</v>
      </c>
      <c r="L818" s="17">
        <f>[1]Industry!H$71</f>
        <v>77.789224601000768</v>
      </c>
      <c r="M818" s="17">
        <f>[1]Industry!I$71</f>
        <v>77.906409634134903</v>
      </c>
      <c r="N818" s="17">
        <f>[1]Industry!J$71</f>
        <v>77.260543838515986</v>
      </c>
      <c r="O818" s="17">
        <f>[1]Industry!K$71</f>
        <v>79.188847653232429</v>
      </c>
      <c r="P818" s="17">
        <f>[1]Industry!L$71</f>
        <v>76.477484350974891</v>
      </c>
      <c r="Q818" s="17">
        <f>[1]Industry!M$71</f>
        <v>75.882310972630222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58.985545096750045</v>
      </c>
      <c r="G819" s="18">
        <f t="shared" ref="G819:K819" si="1001">SUM(G820:G822)</f>
        <v>61.602263655415797</v>
      </c>
      <c r="H819" s="18">
        <f t="shared" si="1001"/>
        <v>65.383492647456336</v>
      </c>
      <c r="I819" s="18">
        <f t="shared" si="1001"/>
        <v>69.353125092767982</v>
      </c>
      <c r="J819" s="18">
        <f t="shared" si="1001"/>
        <v>72.953594945639011</v>
      </c>
      <c r="K819" s="18">
        <f t="shared" si="1001"/>
        <v>74.5309181815025</v>
      </c>
      <c r="L819" s="18">
        <f t="shared" ref="L819:O819" si="1002">SUM(L820:L822)</f>
        <v>75.441396543532207</v>
      </c>
      <c r="M819" s="18">
        <f t="shared" si="1002"/>
        <v>76.352128755690885</v>
      </c>
      <c r="N819" s="18">
        <f t="shared" si="1002"/>
        <v>77.049954189580262</v>
      </c>
      <c r="O819" s="18">
        <f t="shared" si="1002"/>
        <v>80.51822540211738</v>
      </c>
      <c r="P819" s="18">
        <f>SUM(P820:P822)</f>
        <v>79.04570310865887</v>
      </c>
      <c r="Q819" s="18">
        <f>SUM(Q820:Q822)</f>
        <v>79.166276636806302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9.813917168612269</v>
      </c>
      <c r="G820" s="1">
        <f>[1]Industry!C$55</f>
        <v>10.335085453753367</v>
      </c>
      <c r="H820" s="1">
        <f>[1]Industry!D$55</f>
        <v>10.335215861281212</v>
      </c>
      <c r="I820" s="1">
        <f>[1]Industry!E$55</f>
        <v>10.582227805484436</v>
      </c>
      <c r="J820" s="1">
        <f>[1]Industry!F$55</f>
        <v>10.862186674478385</v>
      </c>
      <c r="K820" s="1">
        <f>[1]Industry!G$55</f>
        <v>11.101068130012258</v>
      </c>
      <c r="L820" s="1">
        <f>[1]Industry!H$55</f>
        <v>11.319378191922167</v>
      </c>
      <c r="M820" s="1">
        <f>[1]Industry!I$55</f>
        <v>11.538044532801026</v>
      </c>
      <c r="N820" s="1">
        <f>[1]Industry!J$55</f>
        <v>11.538049167060871</v>
      </c>
      <c r="O820" s="1">
        <f>[1]Industry!K$55</f>
        <v>11.736577463120533</v>
      </c>
      <c r="P820" s="1">
        <f>[1]Industry!L$55</f>
        <v>11.736582359492042</v>
      </c>
      <c r="Q820" s="1">
        <f>[1]Industry!M$55</f>
        <v>11.736637510501607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1.1082302759667817</v>
      </c>
      <c r="G821" s="1">
        <f>[1]Industry!C$56</f>
        <v>1.400807122244929</v>
      </c>
      <c r="H821" s="1">
        <f>[1]Industry!D$56</f>
        <v>3.5321516437495211</v>
      </c>
      <c r="I821" s="1">
        <f>[1]Industry!E$56</f>
        <v>5.7849629411566061</v>
      </c>
      <c r="J821" s="1">
        <f>[1]Industry!F$56</f>
        <v>8.1389186373687981</v>
      </c>
      <c r="K821" s="1">
        <f>[1]Industry!G$56</f>
        <v>8.934135790684028</v>
      </c>
      <c r="L821" s="1">
        <f>[1]Industry!H$56</f>
        <v>8.9342741198857851</v>
      </c>
      <c r="M821" s="1">
        <f>[1]Industry!I$56</f>
        <v>8.9343521939759025</v>
      </c>
      <c r="N821" s="1">
        <f>[1]Industry!J$56</f>
        <v>8.9373835628723466</v>
      </c>
      <c r="O821" s="1">
        <f>[1]Industry!K$56</f>
        <v>10.642616799439669</v>
      </c>
      <c r="P821" s="1">
        <f>[1]Industry!L$56</f>
        <v>10.642693113761366</v>
      </c>
      <c r="Q821" s="1">
        <f>[1]Industry!M$56</f>
        <v>10.644941904634619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49.866371079417505</v>
      </c>
      <c r="H822" s="1">
        <f>[1]Industry!D$3-([1]Industry!D$6-[1]Industry!D$70)</f>
        <v>51.516125142425608</v>
      </c>
      <c r="I822" s="1">
        <f>[1]Industry!E$3-([1]Industry!E$6-[1]Industry!E$70)</f>
        <v>52.985934346126939</v>
      </c>
      <c r="J822" s="1">
        <f>[1]Industry!F$3-([1]Industry!F$6-[1]Industry!F$70)</f>
        <v>53.952489633791828</v>
      </c>
      <c r="K822" s="1">
        <f>[1]Industry!G$3-([1]Industry!G$6-[1]Industry!G$70)</f>
        <v>54.49571426080621</v>
      </c>
      <c r="L822" s="1">
        <f>[1]Industry!H$3-([1]Industry!H$6-[1]Industry!H$70)</f>
        <v>55.187744231724253</v>
      </c>
      <c r="M822" s="1">
        <f>[1]Industry!I$3-([1]Industry!I$6-[1]Industry!I$70)</f>
        <v>55.879732028913956</v>
      </c>
      <c r="N822" s="1">
        <f>[1]Industry!J$3-([1]Industry!J$6-[1]Industry!J$70)</f>
        <v>56.574521459647045</v>
      </c>
      <c r="O822" s="1">
        <f>[1]Industry!K$3-([1]Industry!K$6-[1]Industry!K$70)</f>
        <v>58.139031139557183</v>
      </c>
      <c r="P822" s="1">
        <f>[1]Industry!L$3-([1]Industry!L$6-[1]Industry!L$70)</f>
        <v>56.666427635405455</v>
      </c>
      <c r="Q822" s="1">
        <f>[1]Industry!M$3-([1]Industry!M$6-[1]Industry!M$70)</f>
        <v>56.784697221670079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8.763537569478224</v>
      </c>
      <c r="G823" s="1">
        <f t="shared" ref="G823:K823" si="1004">SUM(G824:G825)</f>
        <v>7.8731448320460204</v>
      </c>
      <c r="H823" s="1">
        <f t="shared" si="1004"/>
        <v>6.2507768984698648</v>
      </c>
      <c r="I823" s="1">
        <f t="shared" si="1004"/>
        <v>5.0993805479124186</v>
      </c>
      <c r="J823" s="1">
        <f t="shared" si="1004"/>
        <v>3.9019105585426601</v>
      </c>
      <c r="K823" s="1">
        <f t="shared" si="1004"/>
        <v>2.6765077570494511</v>
      </c>
      <c r="L823" s="1">
        <f t="shared" ref="L823:O823" si="1005">SUM(L824:L825)</f>
        <v>1.4420779025444637</v>
      </c>
      <c r="M823" s="1">
        <f t="shared" si="1005"/>
        <v>0.206883359054961</v>
      </c>
      <c r="N823" s="1">
        <f t="shared" si="1005"/>
        <v>0.20679054577571587</v>
      </c>
      <c r="O823" s="1">
        <f t="shared" si="1005"/>
        <v>0.20676995430302508</v>
      </c>
      <c r="P823" s="1">
        <f>SUM(P824:P825)</f>
        <v>0.1992402648881314</v>
      </c>
      <c r="Q823" s="1">
        <f>SUM(Q824:Q825)</f>
        <v>0.19751685265258923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6.9177136743762615</v>
      </c>
      <c r="G824" s="1">
        <f>[1]Industry!C$57</f>
        <v>6.3116405201294903</v>
      </c>
      <c r="H824" s="1">
        <f>[1]Industry!D$57</f>
        <v>6.2459890486729748</v>
      </c>
      <c r="I824" s="1">
        <f>[1]Industry!E$57</f>
        <v>5.0979814586188228</v>
      </c>
      <c r="J824" s="1">
        <f>[1]Industry!F$57</f>
        <v>3.899739840594969</v>
      </c>
      <c r="K824" s="1">
        <f>[1]Industry!G$57</f>
        <v>2.6745260482726869</v>
      </c>
      <c r="L824" s="1">
        <f>[1]Industry!H$57</f>
        <v>1.4398645391122789</v>
      </c>
      <c r="M824" s="1">
        <f>[1]Industry!I$57</f>
        <v>0.206883359054961</v>
      </c>
      <c r="N824" s="1">
        <f>[1]Industry!J$57</f>
        <v>0.20679054577571587</v>
      </c>
      <c r="O824" s="1">
        <f>[1]Industry!K$57</f>
        <v>0.20676995430302508</v>
      </c>
      <c r="P824" s="1">
        <f>[1]Industry!L$57</f>
        <v>0.1992402648881314</v>
      </c>
      <c r="Q824" s="1">
        <f>[1]Industry!M$57</f>
        <v>0.19751685265258923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1.8458238951019632</v>
      </c>
      <c r="G825" s="1">
        <f>[1]Industry!C$58</f>
        <v>1.5615043119165299</v>
      </c>
      <c r="H825" s="1">
        <f>[1]Industry!D$58</f>
        <v>4.787849796889938E-3</v>
      </c>
      <c r="I825" s="1">
        <f>[1]Industry!E$58</f>
        <v>1.3990892935958228E-3</v>
      </c>
      <c r="J825" s="1">
        <f>[1]Industry!F$58</f>
        <v>2.1707179476912549E-3</v>
      </c>
      <c r="K825" s="1">
        <f>[1]Industry!G$58</f>
        <v>1.981708776764169E-3</v>
      </c>
      <c r="L825" s="1">
        <f>[1]Industry!H$58</f>
        <v>2.2133634321847089E-3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28.930293822786631</v>
      </c>
      <c r="G826" s="1">
        <f t="shared" ref="G826:K826" si="1006">SUM(G827:G829)</f>
        <v>24.593971459342175</v>
      </c>
      <c r="H826" s="1">
        <f t="shared" si="1006"/>
        <v>28.090615723983355</v>
      </c>
      <c r="I826" s="1">
        <f t="shared" si="1006"/>
        <v>25.182570007261653</v>
      </c>
      <c r="J826" s="1">
        <f t="shared" si="1006"/>
        <v>23.741728537495582</v>
      </c>
      <c r="K826" s="1">
        <f t="shared" si="1006"/>
        <v>23.923319597164216</v>
      </c>
      <c r="L826" s="1">
        <f t="shared" ref="L826:O826" si="1007">SUM(L827:L829)</f>
        <v>22.746013620458505</v>
      </c>
      <c r="M826" s="1">
        <f t="shared" si="1007"/>
        <v>21.393265820620879</v>
      </c>
      <c r="N826" s="1">
        <f t="shared" si="1007"/>
        <v>18.940952119236677</v>
      </c>
      <c r="O826" s="1">
        <f t="shared" si="1007"/>
        <v>18.348256900398059</v>
      </c>
      <c r="P826" s="1">
        <f>SUM(P827:P829)</f>
        <v>17.701294697622771</v>
      </c>
      <c r="Q826" s="1">
        <f>SUM(Q827:Q829)</f>
        <v>16.434995062487197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28.619777361044054</v>
      </c>
      <c r="G827" s="1">
        <f>[1]Industry!C$59</f>
        <v>24.201452033918059</v>
      </c>
      <c r="H827" s="1">
        <f>[1]Industry!D$59</f>
        <v>27.293782030420896</v>
      </c>
      <c r="I827" s="1">
        <f>[1]Industry!E$59</f>
        <v>23.359282214316071</v>
      </c>
      <c r="J827" s="1">
        <f>[1]Industry!F$59</f>
        <v>20.825404781172288</v>
      </c>
      <c r="K827" s="1">
        <f>[1]Industry!G$59</f>
        <v>19.555135972141308</v>
      </c>
      <c r="L827" s="1">
        <f>[1]Industry!H$59</f>
        <v>18.306810760229933</v>
      </c>
      <c r="M827" s="1">
        <f>[1]Industry!I$59</f>
        <v>16.927046556541242</v>
      </c>
      <c r="N827" s="1">
        <f>[1]Industry!J$59</f>
        <v>14.193606500072177</v>
      </c>
      <c r="O827" s="1">
        <f>[1]Industry!K$59</f>
        <v>11.03461436591974</v>
      </c>
      <c r="P827" s="1">
        <f>[1]Industry!L$59</f>
        <v>10.387588755625609</v>
      </c>
      <c r="Q827" s="1">
        <f>[1]Industry!M$59</f>
        <v>8.9087681345854008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7.0341723612087514E-2</v>
      </c>
      <c r="I828" s="1">
        <f>[1]Industry!E$60</f>
        <v>0.19526230336997727</v>
      </c>
      <c r="J828" s="1">
        <f>[1]Industry!F$60</f>
        <v>0.23083322127702227</v>
      </c>
      <c r="K828" s="1">
        <f>[1]Industry!G$60</f>
        <v>0.24481096006255884</v>
      </c>
      <c r="L828" s="1">
        <f>[1]Industry!H$60</f>
        <v>0.24520755967426677</v>
      </c>
      <c r="M828" s="1">
        <f>[1]Industry!I$60</f>
        <v>0.24519728135178995</v>
      </c>
      <c r="N828" s="1">
        <f>[1]Industry!J$60</f>
        <v>0.24215498359463505</v>
      </c>
      <c r="O828" s="1">
        <f>[1]Industry!K$60</f>
        <v>2.5873633968264467</v>
      </c>
      <c r="P828" s="1">
        <f>[1]Industry!L$60</f>
        <v>2.5872758819770545</v>
      </c>
      <c r="Q828" s="1">
        <f>[1]Industry!M$60</f>
        <v>2.5850847809039035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0.31051646174257563</v>
      </c>
      <c r="G829" s="1">
        <f>[1]Industry!C$68</f>
        <v>0.39251942542411566</v>
      </c>
      <c r="H829" s="1">
        <f>[1]Industry!D$68</f>
        <v>0.72649196995037091</v>
      </c>
      <c r="I829" s="1">
        <f>[1]Industry!E$68</f>
        <v>1.6280254895756072</v>
      </c>
      <c r="J829" s="1">
        <f>[1]Industry!F$68</f>
        <v>2.6854905350462706</v>
      </c>
      <c r="K829" s="1">
        <f>[1]Industry!G$68</f>
        <v>4.1233726649603479</v>
      </c>
      <c r="L829" s="1">
        <f>[1]Industry!H$68</f>
        <v>4.1939953005543078</v>
      </c>
      <c r="M829" s="1">
        <f>[1]Industry!I$68</f>
        <v>4.2210219827278488</v>
      </c>
      <c r="N829" s="1">
        <f>[1]Industry!J$68</f>
        <v>4.5051906355698659</v>
      </c>
      <c r="O829" s="1">
        <f>[1]Industry!K$68</f>
        <v>4.7262791376518711</v>
      </c>
      <c r="P829" s="1">
        <f>[1]Industry!L$68</f>
        <v>4.7264300600201059</v>
      </c>
      <c r="Q829" s="1">
        <f>[1]Industry!M$68</f>
        <v>4.941142146997894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2.3674029299554955</v>
      </c>
      <c r="G830" s="1">
        <f t="shared" ref="G830:O830" si="1010">G831</f>
        <v>2.3075014748449965</v>
      </c>
      <c r="H830" s="1">
        <f t="shared" si="1010"/>
        <v>1.9146080538532675</v>
      </c>
      <c r="I830" s="1">
        <f t="shared" si="1010"/>
        <v>1.9849075864508772E-3</v>
      </c>
      <c r="J830" s="1">
        <f t="shared" si="1010"/>
        <v>2.2313130999250326E-3</v>
      </c>
      <c r="K830" s="1">
        <f t="shared" si="1010"/>
        <v>2.0076395103503755E-3</v>
      </c>
      <c r="L830" s="1">
        <f t="shared" si="1010"/>
        <v>2.5126881303080112E-3</v>
      </c>
      <c r="M830" s="1">
        <f t="shared" si="1010"/>
        <v>5.6200106421249538E-3</v>
      </c>
      <c r="N830" s="1">
        <f t="shared" si="1010"/>
        <v>3.8885178306753638E-3</v>
      </c>
      <c r="O830" s="1">
        <f t="shared" si="1010"/>
        <v>6.4226393301528286E-3</v>
      </c>
      <c r="P830" s="1">
        <f>P831</f>
        <v>3.6878978686466072E-3</v>
      </c>
      <c r="Q830" s="1">
        <f>Q831</f>
        <v>6.0854901537584893E-3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2.3674029299554955</v>
      </c>
      <c r="G831" s="1">
        <f>[1]Industry!C$61</f>
        <v>2.3075014748449965</v>
      </c>
      <c r="H831" s="1">
        <f>[1]Industry!D$61</f>
        <v>1.9146080538532675</v>
      </c>
      <c r="I831" s="1">
        <f>[1]Industry!E$61</f>
        <v>1.9849075864508772E-3</v>
      </c>
      <c r="J831" s="1">
        <f>[1]Industry!F$61</f>
        <v>2.2313130999250326E-3</v>
      </c>
      <c r="K831" s="1">
        <f>[1]Industry!G$61</f>
        <v>2.0076395103503755E-3</v>
      </c>
      <c r="L831" s="1">
        <f>[1]Industry!H$61</f>
        <v>2.5126881303080112E-3</v>
      </c>
      <c r="M831" s="1">
        <f>[1]Industry!I$61</f>
        <v>5.6200106421249538E-3</v>
      </c>
      <c r="N831" s="1">
        <f>[1]Industry!J$61</f>
        <v>3.8885178306753638E-3</v>
      </c>
      <c r="O831" s="1">
        <f>[1]Industry!K$61</f>
        <v>6.4226393301528286E-3</v>
      </c>
      <c r="P831" s="1">
        <f>[1]Industry!L$61</f>
        <v>3.6878978686466072E-3</v>
      </c>
      <c r="Q831" s="1">
        <f>[1]Industry!M$61</f>
        <v>6.0854901537584893E-3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11.767368444837579</v>
      </c>
      <c r="G832" s="1">
        <f t="shared" ref="G832:K832" si="1011">G833+G843</f>
        <v>12.635427952212375</v>
      </c>
      <c r="H832" s="1">
        <f t="shared" si="1011"/>
        <v>12.568732349634018</v>
      </c>
      <c r="I832" s="1">
        <f t="shared" si="1011"/>
        <v>15.942661643022095</v>
      </c>
      <c r="J832" s="1">
        <f t="shared" si="1011"/>
        <v>15.879036907085585</v>
      </c>
      <c r="K832" s="1">
        <f t="shared" si="1011"/>
        <v>15.451198230180854</v>
      </c>
      <c r="L832" s="1">
        <f t="shared" ref="L832:O832" si="1012">L833+L843</f>
        <v>17.158267068774528</v>
      </c>
      <c r="M832" s="1">
        <f t="shared" si="1012"/>
        <v>19.114218728272419</v>
      </c>
      <c r="N832" s="1">
        <f t="shared" si="1012"/>
        <v>20.755030707622659</v>
      </c>
      <c r="O832" s="1">
        <f t="shared" si="1012"/>
        <v>21.049279889429059</v>
      </c>
      <c r="P832" s="1">
        <f>P833+P843</f>
        <v>20.8283253587303</v>
      </c>
      <c r="Q832" s="1">
        <f>Q833+Q843</f>
        <v>20.998167519796819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5.1850755289080563</v>
      </c>
      <c r="G833" s="1">
        <f>[1]Industry!C$62</f>
        <v>5.567569947761184</v>
      </c>
      <c r="H833" s="1">
        <f>[1]Industry!D$62</f>
        <v>5.697471809667066</v>
      </c>
      <c r="I833" s="1">
        <f>[1]Industry!E$62</f>
        <v>8.644600909672862</v>
      </c>
      <c r="J833" s="1">
        <f>[1]Industry!F$62</f>
        <v>8.6015725326938917</v>
      </c>
      <c r="K833" s="1">
        <f>[1]Industry!G$62</f>
        <v>7.7107416279941834</v>
      </c>
      <c r="L833" s="1">
        <f>[1]Industry!H$62</f>
        <v>8.7463089977793249</v>
      </c>
      <c r="M833" s="1">
        <f>[1]Industry!I$62</f>
        <v>10.428296737062361</v>
      </c>
      <c r="N833" s="1">
        <f>[1]Industry!J$62</f>
        <v>12.067227471609806</v>
      </c>
      <c r="O833" s="1">
        <f>[1]Industry!K$62</f>
        <v>12.133193760298548</v>
      </c>
      <c r="P833" s="1">
        <f>[1]Industry!L$62</f>
        <v>12.237637230999162</v>
      </c>
      <c r="Q833" s="1">
        <f>[1]Industry!M$62</f>
        <v>12.482651157674294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1.1200291407921743</v>
      </c>
      <c r="G834" s="1">
        <f t="shared" ref="G834:K834" si="1013">IFERROR(G793/G$792,0)*G$833</f>
        <v>1.9716892855479733</v>
      </c>
      <c r="H834" s="1">
        <f t="shared" si="1013"/>
        <v>2.9209603319601443E-2</v>
      </c>
      <c r="I834" s="1">
        <f t="shared" si="1013"/>
        <v>1.3189422830022661</v>
      </c>
      <c r="J834" s="1">
        <f t="shared" si="1013"/>
        <v>0.76541983470705544</v>
      </c>
      <c r="K834" s="1">
        <f t="shared" si="1013"/>
        <v>3.8238480676721184E-2</v>
      </c>
      <c r="L834" s="1">
        <f t="shared" ref="L834:O834" si="1014">IFERROR(L793/L$792,0)*L$833</f>
        <v>4.2545857304693374E-2</v>
      </c>
      <c r="M834" s="1">
        <f t="shared" si="1014"/>
        <v>5.0546109946764797E-2</v>
      </c>
      <c r="N834" s="1">
        <f t="shared" si="1014"/>
        <v>5.7889971433237354E-2</v>
      </c>
      <c r="O834" s="1">
        <f t="shared" si="1014"/>
        <v>5.7448321206835566E-2</v>
      </c>
      <c r="P834" s="1">
        <f t="shared" ref="P834:Q842" si="1015">IFERROR(P793/P$792,0)*P$833</f>
        <v>5.8511095674047657E-2</v>
      </c>
      <c r="Q834" s="1">
        <f t="shared" si="1015"/>
        <v>6.0591497112102183E-2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0.93759467262833085</v>
      </c>
      <c r="G835" s="1">
        <f t="shared" si="1016"/>
        <v>9.786898261391562E-2</v>
      </c>
      <c r="H835" s="1">
        <f t="shared" si="1016"/>
        <v>6.3459626534803276E-2</v>
      </c>
      <c r="I835" s="1">
        <f t="shared" si="1016"/>
        <v>0.95445361722182953</v>
      </c>
      <c r="J835" s="1">
        <f t="shared" si="1016"/>
        <v>1.0080759299497426</v>
      </c>
      <c r="K835" s="1">
        <f t="shared" si="1016"/>
        <v>0.18593446539271469</v>
      </c>
      <c r="L835" s="1">
        <f t="shared" ref="L835:O835" si="1017">IFERROR(L794/L$792,0)*L$833</f>
        <v>0.14269277869017161</v>
      </c>
      <c r="M835" s="1">
        <f t="shared" si="1017"/>
        <v>7.8767508863925889E-2</v>
      </c>
      <c r="N835" s="1">
        <f t="shared" si="1017"/>
        <v>5.1129891163467493E-2</v>
      </c>
      <c r="O835" s="1">
        <f t="shared" si="1017"/>
        <v>6.9204130263394781E-2</v>
      </c>
      <c r="P835" s="1">
        <f t="shared" si="1015"/>
        <v>9.1613158080138438E-2</v>
      </c>
      <c r="Q835" s="1">
        <f t="shared" si="1015"/>
        <v>0.17305273492857184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0</v>
      </c>
      <c r="L836" s="1">
        <f t="shared" ref="L836:O836" si="1018">IFERROR(L795/L$792,0)*L$833</f>
        <v>0</v>
      </c>
      <c r="M836" s="1">
        <f t="shared" si="1018"/>
        <v>0</v>
      </c>
      <c r="N836" s="1">
        <f t="shared" si="1018"/>
        <v>0</v>
      </c>
      <c r="O836" s="1">
        <f t="shared" si="1018"/>
        <v>0</v>
      </c>
      <c r="P836" s="1">
        <f t="shared" si="1015"/>
        <v>0</v>
      </c>
      <c r="Q836" s="1">
        <f t="shared" si="1015"/>
        <v>0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1.6497168726375853E-3</v>
      </c>
      <c r="J837" s="1">
        <f t="shared" si="1016"/>
        <v>1.978200412597267E-3</v>
      </c>
      <c r="K837" s="1">
        <f t="shared" si="1016"/>
        <v>3.3112213913060267E-3</v>
      </c>
      <c r="L837" s="1">
        <f t="shared" ref="L837:O837" si="1019">IFERROR(L796/L$792,0)*L$833</f>
        <v>4.5305015614209828E-3</v>
      </c>
      <c r="M837" s="1">
        <f t="shared" si="1019"/>
        <v>7.3532531262124091E-3</v>
      </c>
      <c r="N837" s="1">
        <f t="shared" si="1019"/>
        <v>6.247370781158201E-3</v>
      </c>
      <c r="O837" s="1">
        <f t="shared" si="1019"/>
        <v>9.736199157120963E-3</v>
      </c>
      <c r="P837" s="1">
        <f t="shared" si="1015"/>
        <v>9.8310880597546942E-3</v>
      </c>
      <c r="Q837" s="1">
        <f t="shared" si="1015"/>
        <v>2.1348180206004586E-2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2.331723525112201</v>
      </c>
      <c r="G838" s="1">
        <f t="shared" si="1016"/>
        <v>1.7694020625355302</v>
      </c>
      <c r="H838" s="1">
        <f t="shared" si="1016"/>
        <v>2.3859523991050988</v>
      </c>
      <c r="I838" s="1">
        <f t="shared" si="1016"/>
        <v>2.3133979204094093</v>
      </c>
      <c r="J838" s="1">
        <f t="shared" si="1016"/>
        <v>1.8212810545212217</v>
      </c>
      <c r="K838" s="1">
        <f t="shared" si="1016"/>
        <v>1.5605415524698685</v>
      </c>
      <c r="L838" s="1">
        <f t="shared" ref="L838:O838" si="1020">IFERROR(L797/L$792,0)*L$833</f>
        <v>1.300125278479638</v>
      </c>
      <c r="M838" s="1">
        <f t="shared" si="1020"/>
        <v>1.0409428857324532</v>
      </c>
      <c r="N838" s="1">
        <f t="shared" si="1020"/>
        <v>1.0428605042376922</v>
      </c>
      <c r="O838" s="1">
        <f t="shared" si="1020"/>
        <v>1.0418151439722634</v>
      </c>
      <c r="P838" s="1">
        <f t="shared" si="1015"/>
        <v>1.0411885331628912</v>
      </c>
      <c r="Q838" s="1">
        <f t="shared" si="1015"/>
        <v>1.0414429828718752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</v>
      </c>
      <c r="L839" s="1">
        <f t="shared" ref="L839:O839" si="1021">IFERROR(L798/L$792,0)*L$833</f>
        <v>0</v>
      </c>
      <c r="M839" s="1">
        <f t="shared" si="1021"/>
        <v>0</v>
      </c>
      <c r="N839" s="1">
        <f t="shared" si="1021"/>
        <v>0</v>
      </c>
      <c r="O839" s="1">
        <f t="shared" si="1021"/>
        <v>0</v>
      </c>
      <c r="P839" s="1">
        <f t="shared" si="1015"/>
        <v>0</v>
      </c>
      <c r="Q839" s="1">
        <f t="shared" si="1015"/>
        <v>0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0.79572819037534992</v>
      </c>
      <c r="G840" s="1">
        <f t="shared" si="1016"/>
        <v>1.7286096170637646</v>
      </c>
      <c r="H840" s="1">
        <f t="shared" si="1016"/>
        <v>3.218850180707562</v>
      </c>
      <c r="I840" s="1">
        <f t="shared" si="1016"/>
        <v>4.0532674460562079</v>
      </c>
      <c r="J840" s="1">
        <f t="shared" si="1016"/>
        <v>4.9972460234115816</v>
      </c>
      <c r="K840" s="1">
        <f t="shared" si="1016"/>
        <v>5.911727349057216</v>
      </c>
      <c r="L840" s="1">
        <f t="shared" ref="L840:O840" si="1022">IFERROR(L799/L$792,0)*L$833</f>
        <v>7.246254360777824</v>
      </c>
      <c r="M840" s="1">
        <f t="shared" si="1022"/>
        <v>9.2244155352305821</v>
      </c>
      <c r="N840" s="1">
        <f t="shared" si="1022"/>
        <v>10.885925104098144</v>
      </c>
      <c r="O840" s="1">
        <f t="shared" si="1022"/>
        <v>10.892929582705895</v>
      </c>
      <c r="P840" s="1">
        <f t="shared" si="1015"/>
        <v>10.981159432505022</v>
      </c>
      <c r="Q840" s="1">
        <f t="shared" si="1015"/>
        <v>11.110504993478138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0</v>
      </c>
      <c r="L841" s="1">
        <f t="shared" ref="L841:O841" si="1023">IFERROR(L800/L$792,0)*L$833</f>
        <v>0</v>
      </c>
      <c r="M841" s="1">
        <f t="shared" si="1023"/>
        <v>0</v>
      </c>
      <c r="N841" s="1">
        <f t="shared" si="1023"/>
        <v>0</v>
      </c>
      <c r="O841" s="1">
        <f t="shared" si="1023"/>
        <v>0</v>
      </c>
      <c r="P841" s="1">
        <f t="shared" si="1015"/>
        <v>0</v>
      </c>
      <c r="Q841" s="1">
        <f t="shared" si="1015"/>
        <v>0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2.8899261105112413E-3</v>
      </c>
      <c r="J842" s="1">
        <f t="shared" si="1016"/>
        <v>7.5714896916935209E-3</v>
      </c>
      <c r="K842" s="1">
        <f t="shared" si="1016"/>
        <v>1.0988559006356561E-2</v>
      </c>
      <c r="L842" s="1">
        <f t="shared" ref="L842:O842" si="1024">IFERROR(L801/L$792,0)*L$833</f>
        <v>1.016022096557539E-2</v>
      </c>
      <c r="M842" s="1">
        <f t="shared" si="1024"/>
        <v>2.627144416242265E-2</v>
      </c>
      <c r="N842" s="1">
        <f t="shared" si="1024"/>
        <v>2.31746298961082E-2</v>
      </c>
      <c r="O842" s="1">
        <f t="shared" si="1024"/>
        <v>6.206038299303878E-2</v>
      </c>
      <c r="P842" s="1">
        <f t="shared" si="1015"/>
        <v>5.533392351730787E-2</v>
      </c>
      <c r="Q842" s="1">
        <f t="shared" si="1015"/>
        <v>7.5710769077603254E-2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6.582292915929524</v>
      </c>
      <c r="G843" s="1">
        <f>[1]Industry!C$63</f>
        <v>7.0678580044511907</v>
      </c>
      <c r="H843" s="1">
        <f>[1]Industry!D$63</f>
        <v>6.8712605399669533</v>
      </c>
      <c r="I843" s="1">
        <f>[1]Industry!E$63</f>
        <v>7.2980607333492342</v>
      </c>
      <c r="J843" s="1">
        <f>[1]Industry!F$63</f>
        <v>7.2774643743916938</v>
      </c>
      <c r="K843" s="1">
        <f>[1]Industry!G$63</f>
        <v>7.7404566021866712</v>
      </c>
      <c r="L843" s="1">
        <f>[1]Industry!H$63</f>
        <v>8.4119580709952029</v>
      </c>
      <c r="M843" s="1">
        <f>[1]Industry!I$63</f>
        <v>8.6859219912100603</v>
      </c>
      <c r="N843" s="1">
        <f>[1]Industry!J$63</f>
        <v>8.6878032360128525</v>
      </c>
      <c r="O843" s="1">
        <f>[1]Industry!K$63</f>
        <v>8.9160861291305125</v>
      </c>
      <c r="P843" s="1">
        <f>[1]Industry!L$63</f>
        <v>8.5906881277311378</v>
      </c>
      <c r="Q843" s="1">
        <f>[1]Industry!M$63</f>
        <v>8.5155163621225256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5.3111236552057139</v>
      </c>
      <c r="G844" s="1">
        <f t="shared" ref="G844:O844" si="1025">G845</f>
        <v>6.2669389898700896</v>
      </c>
      <c r="H844" s="1">
        <f t="shared" si="1025"/>
        <v>5.8302911349652025</v>
      </c>
      <c r="I844" s="1">
        <f t="shared" si="1025"/>
        <v>6.8561104958371457</v>
      </c>
      <c r="J844" s="1">
        <f t="shared" si="1025"/>
        <v>7.4762888582123894</v>
      </c>
      <c r="K844" s="1">
        <f t="shared" si="1025"/>
        <v>8.0960614929349752</v>
      </c>
      <c r="L844" s="1">
        <f t="shared" si="1025"/>
        <v>8.5926532613187572</v>
      </c>
      <c r="M844" s="1">
        <f t="shared" si="1025"/>
        <v>9.0629366503703981</v>
      </c>
      <c r="N844" s="1">
        <f t="shared" si="1025"/>
        <v>9.2082483448148409</v>
      </c>
      <c r="O844" s="1">
        <f t="shared" si="1025"/>
        <v>9.464136113754595</v>
      </c>
      <c r="P844" s="1">
        <f>P845</f>
        <v>7.6309988139748812</v>
      </c>
      <c r="Q844" s="1">
        <f>Q845</f>
        <v>8.1269486098105332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5.3111236552057139</v>
      </c>
      <c r="G845" s="1">
        <f>[1]Industry!C$64</f>
        <v>6.2669389898700896</v>
      </c>
      <c r="H845" s="1">
        <f>[1]Industry!D$64</f>
        <v>5.8302911349652025</v>
      </c>
      <c r="I845" s="1">
        <f>[1]Industry!E$64</f>
        <v>6.8561104958371457</v>
      </c>
      <c r="J845" s="1">
        <f>[1]Industry!F$64</f>
        <v>7.4762888582123894</v>
      </c>
      <c r="K845" s="1">
        <f>[1]Industry!G$64</f>
        <v>8.0960614929349752</v>
      </c>
      <c r="L845" s="1">
        <f>[1]Industry!H$64</f>
        <v>8.5926532613187572</v>
      </c>
      <c r="M845" s="1">
        <f>[1]Industry!I$64</f>
        <v>9.0629366503703981</v>
      </c>
      <c r="N845" s="1">
        <f>[1]Industry!J$64</f>
        <v>9.2082483448148409</v>
      </c>
      <c r="O845" s="1">
        <f>[1]Industry!K$64</f>
        <v>9.464136113754595</v>
      </c>
      <c r="P845" s="1">
        <f>[1]Industry!L$64</f>
        <v>7.6309988139748812</v>
      </c>
      <c r="Q845" s="1">
        <f>[1]Industry!M$64</f>
        <v>8.1269486098105332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0.46152142386563644</v>
      </c>
      <c r="G846" s="1">
        <f t="shared" ref="G846:O846" si="1026">G847</f>
        <v>0.54457583418273825</v>
      </c>
      <c r="H846" s="1">
        <f t="shared" si="1026"/>
        <v>0.54457997409891434</v>
      </c>
      <c r="I846" s="1">
        <f t="shared" si="1026"/>
        <v>0.54459213995479594</v>
      </c>
      <c r="J846" s="1">
        <f t="shared" si="1026"/>
        <v>0.54619482818196496</v>
      </c>
      <c r="K846" s="1">
        <f t="shared" si="1026"/>
        <v>0.54621648203620754</v>
      </c>
      <c r="L846" s="1">
        <f t="shared" si="1026"/>
        <v>0.54624498872627847</v>
      </c>
      <c r="M846" s="1">
        <f t="shared" si="1026"/>
        <v>0.54628663640304609</v>
      </c>
      <c r="N846" s="1">
        <f t="shared" si="1026"/>
        <v>0.54630213102255243</v>
      </c>
      <c r="O846" s="1">
        <f t="shared" si="1026"/>
        <v>0.54639239388796623</v>
      </c>
      <c r="P846" s="1">
        <f>P847</f>
        <v>0.54646978748241049</v>
      </c>
      <c r="Q846" s="1">
        <f>Q847</f>
        <v>0.5470050644847676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0.46152142386563644</v>
      </c>
      <c r="G847" s="1">
        <f>[1]Industry!C$65</f>
        <v>0.54457583418273825</v>
      </c>
      <c r="H847" s="1">
        <f>[1]Industry!D$65</f>
        <v>0.54457997409891434</v>
      </c>
      <c r="I847" s="1">
        <f>[1]Industry!E$65</f>
        <v>0.54459213995479594</v>
      </c>
      <c r="J847" s="1">
        <f>[1]Industry!F$65</f>
        <v>0.54619482818196496</v>
      </c>
      <c r="K847" s="1">
        <f>[1]Industry!G$65</f>
        <v>0.54621648203620754</v>
      </c>
      <c r="L847" s="1">
        <f>[1]Industry!H$65</f>
        <v>0.54624498872627847</v>
      </c>
      <c r="M847" s="1">
        <f>[1]Industry!I$65</f>
        <v>0.54628663640304609</v>
      </c>
      <c r="N847" s="1">
        <f>[1]Industry!J$65</f>
        <v>0.54630213102255243</v>
      </c>
      <c r="O847" s="1">
        <f>[1]Industry!K$65</f>
        <v>0.54639239388796623</v>
      </c>
      <c r="P847" s="1">
        <f>[1]Industry!L$65</f>
        <v>0.54646978748241049</v>
      </c>
      <c r="Q847" s="1">
        <f>[1]Industry!M$65</f>
        <v>0.5470050644847676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4.1173678870206354</v>
      </c>
      <c r="G848" s="1">
        <f t="shared" ref="G848:O848" si="1027">G849</f>
        <v>4.2663604283514251</v>
      </c>
      <c r="H848" s="1">
        <f t="shared" si="1027"/>
        <v>2.9612101889971938</v>
      </c>
      <c r="I848" s="1">
        <f t="shared" si="1027"/>
        <v>2.9281072808074917</v>
      </c>
      <c r="J848" s="1">
        <f t="shared" si="1027"/>
        <v>2.8950305623448722</v>
      </c>
      <c r="K848" s="1">
        <f t="shared" si="1027"/>
        <v>2.8804451851913324</v>
      </c>
      <c r="L848" s="1">
        <f t="shared" si="1027"/>
        <v>2.909251676651742</v>
      </c>
      <c r="M848" s="1">
        <f t="shared" si="1027"/>
        <v>2.9376046163168179</v>
      </c>
      <c r="N848" s="1">
        <f t="shared" si="1027"/>
        <v>2.9376155569416142</v>
      </c>
      <c r="O848" s="1">
        <f t="shared" si="1027"/>
        <v>2.9376487349971754</v>
      </c>
      <c r="P848" s="1">
        <f>P849</f>
        <v>2.9376038768196344</v>
      </c>
      <c r="Q848" s="1">
        <f>Q849</f>
        <v>2.9376932610703563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4.1173678870206354</v>
      </c>
      <c r="G849" s="1">
        <f>[1]Industry!C$66</f>
        <v>4.2663604283514251</v>
      </c>
      <c r="H849" s="1">
        <f>[1]Industry!D$66</f>
        <v>2.9612101889971938</v>
      </c>
      <c r="I849" s="1">
        <f>[1]Industry!E$66</f>
        <v>2.9281072808074917</v>
      </c>
      <c r="J849" s="1">
        <f>[1]Industry!F$66</f>
        <v>2.8950305623448722</v>
      </c>
      <c r="K849" s="1">
        <f>[1]Industry!G$66</f>
        <v>2.8804451851913324</v>
      </c>
      <c r="L849" s="1">
        <f>[1]Industry!H$66</f>
        <v>2.909251676651742</v>
      </c>
      <c r="M849" s="1">
        <f>[1]Industry!I$66</f>
        <v>2.9376046163168179</v>
      </c>
      <c r="N849" s="1">
        <f>[1]Industry!J$66</f>
        <v>2.9376155569416142</v>
      </c>
      <c r="O849" s="1">
        <f>[1]Industry!K$66</f>
        <v>2.9376487349971754</v>
      </c>
      <c r="P849" s="1">
        <f>[1]Industry!L$66</f>
        <v>2.9376038768196344</v>
      </c>
      <c r="Q849" s="1">
        <f>[1]Industry!M$66</f>
        <v>2.9376932610703563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6.7681902794590562E-2</v>
      </c>
      <c r="G850" s="1">
        <f t="shared" ref="G850:O850" si="1028">G851</f>
        <v>8.5501220962009794E-2</v>
      </c>
      <c r="H850" s="1">
        <f t="shared" si="1028"/>
        <v>8.5528701879986957E-2</v>
      </c>
      <c r="I850" s="1">
        <f t="shared" si="1028"/>
        <v>8.5526854022671864E-2</v>
      </c>
      <c r="J850" s="1">
        <f t="shared" si="1028"/>
        <v>8.5528788648438853E-2</v>
      </c>
      <c r="K850" s="1">
        <f t="shared" si="1028"/>
        <v>8.5530277421436082E-2</v>
      </c>
      <c r="L850" s="1">
        <f t="shared" si="1028"/>
        <v>8.5533030704464247E-2</v>
      </c>
      <c r="M850" s="1">
        <f t="shared" si="1028"/>
        <v>8.5535163191329186E-2</v>
      </c>
      <c r="N850" s="1">
        <f t="shared" si="1028"/>
        <v>8.5534502491261821E-2</v>
      </c>
      <c r="O850" s="1">
        <f t="shared" si="1028"/>
        <v>8.5559906386649925E-2</v>
      </c>
      <c r="P850" s="1">
        <f>P851</f>
        <v>8.556728743397167E-2</v>
      </c>
      <c r="Q850" s="1">
        <f>Q851</f>
        <v>8.5669143960084876E-2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6.7681902794590562E-2</v>
      </c>
      <c r="G851" s="1">
        <f>[1]Industry!C$67</f>
        <v>8.5501220962009794E-2</v>
      </c>
      <c r="H851" s="1">
        <f>[1]Industry!D$67</f>
        <v>8.5528701879986957E-2</v>
      </c>
      <c r="I851" s="1">
        <f>[1]Industry!E$67</f>
        <v>8.5526854022671864E-2</v>
      </c>
      <c r="J851" s="1">
        <f>[1]Industry!F$67</f>
        <v>8.5528788648438853E-2</v>
      </c>
      <c r="K851" s="1">
        <f>[1]Industry!G$67</f>
        <v>8.5530277421436082E-2</v>
      </c>
      <c r="L851" s="1">
        <f>[1]Industry!H$67</f>
        <v>8.5533030704464247E-2</v>
      </c>
      <c r="M851" s="1">
        <f>[1]Industry!I$67</f>
        <v>8.5535163191329186E-2</v>
      </c>
      <c r="N851" s="1">
        <f>[1]Industry!J$67</f>
        <v>8.5534502491261821E-2</v>
      </c>
      <c r="O851" s="1">
        <f>[1]Industry!K$67</f>
        <v>8.5559906386649925E-2</v>
      </c>
      <c r="P851" s="1">
        <f>[1]Industry!L$67</f>
        <v>8.556728743397167E-2</v>
      </c>
      <c r="Q851" s="1">
        <f>[1]Industry!M$67</f>
        <v>8.5669143960084876E-2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1.2863603645725059E-3</v>
      </c>
      <c r="J852" s="1">
        <f t="shared" si="1029"/>
        <v>6.9050351158079617E-3</v>
      </c>
      <c r="K852" s="1">
        <f t="shared" si="1029"/>
        <v>9.0293470377240878E-3</v>
      </c>
      <c r="L852" s="1">
        <f t="shared" si="1029"/>
        <v>9.0637607758828134E-3</v>
      </c>
      <c r="M852" s="1">
        <f t="shared" si="1029"/>
        <v>3.74830321263913E-2</v>
      </c>
      <c r="N852" s="1">
        <f t="shared" si="1029"/>
        <v>5.6744182094877214E-2</v>
      </c>
      <c r="O852" s="1">
        <f t="shared" si="1029"/>
        <v>0.12102962407135859</v>
      </c>
      <c r="P852" s="1">
        <f>P853</f>
        <v>0.12107828885634447</v>
      </c>
      <c r="Q852" s="1">
        <f>Q853</f>
        <v>0.12227249308552515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1.2863603645725059E-3</v>
      </c>
      <c r="J853" s="1">
        <f>[1]Industry!F$69</f>
        <v>6.9050351158079617E-3</v>
      </c>
      <c r="K853" s="1">
        <f>[1]Industry!G$69</f>
        <v>9.0293470377240878E-3</v>
      </c>
      <c r="L853" s="1">
        <f>[1]Industry!H$69</f>
        <v>9.0637607758828134E-3</v>
      </c>
      <c r="M853" s="1">
        <f>[1]Industry!I$69</f>
        <v>3.74830321263913E-2</v>
      </c>
      <c r="N853" s="1">
        <f>[1]Industry!J$69</f>
        <v>5.6744182094877214E-2</v>
      </c>
      <c r="O853" s="1">
        <f>[1]Industry!K$69</f>
        <v>0.12102962407135859</v>
      </c>
      <c r="P853" s="1">
        <f>[1]Industry!L$69</f>
        <v>0.12107828885634447</v>
      </c>
      <c r="Q853" s="1">
        <f>[1]Industry!M$69</f>
        <v>0.12227249308552515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4.8942184741352275</v>
      </c>
      <c r="H854" s="1">
        <f t="shared" si="1030"/>
        <v>4.8942247103382748</v>
      </c>
      <c r="I854" s="1">
        <f t="shared" si="1030"/>
        <v>4.8946360651904799</v>
      </c>
      <c r="J854" s="1">
        <f t="shared" si="1030"/>
        <v>4.8963171590623285</v>
      </c>
      <c r="K854" s="1">
        <f t="shared" si="1030"/>
        <v>4.8970786682433429</v>
      </c>
      <c r="L854" s="1">
        <f t="shared" ref="L854:O854" si="1031">SUM(L855:L856)</f>
        <v>4.8971516161354964</v>
      </c>
      <c r="M854" s="1">
        <f t="shared" si="1031"/>
        <v>4.8974824959939189</v>
      </c>
      <c r="N854" s="1">
        <f t="shared" si="1031"/>
        <v>4.8973448980159739</v>
      </c>
      <c r="O854" s="1">
        <f t="shared" si="1031"/>
        <v>4.8977472467746566</v>
      </c>
      <c r="P854" s="1">
        <f>SUM(P855:P856)</f>
        <v>4.8977055629017263</v>
      </c>
      <c r="Q854" s="1">
        <f>SUM(Q855:Q856)</f>
        <v>4.9003025882654825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0.85059880706760893</v>
      </c>
      <c r="H855" s="1">
        <f>[1]Industry!D$6-H856</f>
        <v>0.85059989089884791</v>
      </c>
      <c r="I855" s="1">
        <f>[1]Industry!E$6-I856</f>
        <v>0.8509565343508827</v>
      </c>
      <c r="J855" s="1">
        <f>[1]Industry!F$6-J856</f>
        <v>0.85255073560291983</v>
      </c>
      <c r="K855" s="1">
        <f>[1]Industry!G$6-K856</f>
        <v>0.85317837456097667</v>
      </c>
      <c r="L855" s="1">
        <f>[1]Industry!H$6-L856</f>
        <v>0.85319732502760015</v>
      </c>
      <c r="M855" s="1">
        <f>[1]Industry!I$6-M856</f>
        <v>0.85330360563432084</v>
      </c>
      <c r="N855" s="1">
        <f>[1]Industry!J$6-N856</f>
        <v>0.85334039726406008</v>
      </c>
      <c r="O855" s="1">
        <f>[1]Industry!K$6-O856</f>
        <v>0.85359001266045897</v>
      </c>
      <c r="P855" s="1">
        <f>[1]Industry!L$6-P856</f>
        <v>0.85376295885734166</v>
      </c>
      <c r="Q855" s="1">
        <f>[1]Industry!M$6-Q856</f>
        <v>0.85592452827312737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4.0436196670676186</v>
      </c>
      <c r="H856" s="1">
        <f>[1]Industry!D$70</f>
        <v>4.0436248194394269</v>
      </c>
      <c r="I856" s="1">
        <f>[1]Industry!E$70</f>
        <v>4.0436795308395972</v>
      </c>
      <c r="J856" s="1">
        <f>[1]Industry!F$70</f>
        <v>4.0437664234594086</v>
      </c>
      <c r="K856" s="1">
        <f>[1]Industry!G$70</f>
        <v>4.0439002936823663</v>
      </c>
      <c r="L856" s="1">
        <f>[1]Industry!H$70</f>
        <v>4.0439542911078963</v>
      </c>
      <c r="M856" s="1">
        <f>[1]Industry!I$70</f>
        <v>4.0441788903595981</v>
      </c>
      <c r="N856" s="1">
        <f>[1]Industry!J$70</f>
        <v>4.0440045007519139</v>
      </c>
      <c r="O856" s="1">
        <f>[1]Industry!K$70</f>
        <v>4.0441572341141976</v>
      </c>
      <c r="P856" s="1">
        <f>[1]Industry!L$70</f>
        <v>4.0439426040443847</v>
      </c>
      <c r="Q856" s="1">
        <f>[1]Industry!M$70</f>
        <v>4.0443780599923551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0.84261542941328438</v>
      </c>
      <c r="G858" s="4">
        <f t="shared" ref="G858:K858" si="1032">IFERROR(G820/G765,"-")</f>
        <v>0.84306236513985311</v>
      </c>
      <c r="H858" s="4">
        <f t="shared" si="1032"/>
        <v>0.84373276872970615</v>
      </c>
      <c r="I858" s="4">
        <f t="shared" si="1032"/>
        <v>0.84485010804613025</v>
      </c>
      <c r="J858" s="4">
        <f t="shared" si="1032"/>
        <v>0.84596744736255225</v>
      </c>
      <c r="K858" s="4">
        <f t="shared" si="1032"/>
        <v>0.84708478667897691</v>
      </c>
      <c r="L858" s="4">
        <f t="shared" ref="L858:O858" si="1033">IFERROR(L820/L765,"-")</f>
        <v>0.8482021259953999</v>
      </c>
      <c r="M858" s="4">
        <f t="shared" si="1033"/>
        <v>0.84931946531182323</v>
      </c>
      <c r="N858" s="4">
        <f t="shared" si="1033"/>
        <v>0.84931946531182179</v>
      </c>
      <c r="O858" s="4">
        <f t="shared" si="1033"/>
        <v>0.84931946531182323</v>
      </c>
      <c r="P858" s="4">
        <f t="shared" ref="P858:Q860" si="1034">IFERROR(P820/P765,"-")</f>
        <v>0.84931946531182312</v>
      </c>
      <c r="Q858" s="4">
        <f t="shared" si="1034"/>
        <v>0.84931946531182412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3.0809801822513294</v>
      </c>
      <c r="G859" s="4">
        <f t="shared" si="1037"/>
        <v>3.1055374774069131</v>
      </c>
      <c r="H859" s="4">
        <f t="shared" si="1037"/>
        <v>3.1423734201402875</v>
      </c>
      <c r="I859" s="4">
        <f t="shared" si="1037"/>
        <v>3.2037666580292523</v>
      </c>
      <c r="J859" s="4">
        <f t="shared" si="1037"/>
        <v>3.2651598959182069</v>
      </c>
      <c r="K859" s="4">
        <f t="shared" si="1037"/>
        <v>3.3265531338071694</v>
      </c>
      <c r="L859" s="4">
        <f t="shared" ref="L859:O859" si="1038">IFERROR(L821/L766,"-")</f>
        <v>3.3879463716961284</v>
      </c>
      <c r="M859" s="4">
        <f t="shared" si="1038"/>
        <v>3.4493396095850923</v>
      </c>
      <c r="N859" s="4">
        <f t="shared" si="1038"/>
        <v>3.4493396095850892</v>
      </c>
      <c r="O859" s="4">
        <f t="shared" si="1038"/>
        <v>3.4493396095850888</v>
      </c>
      <c r="P859" s="4">
        <f t="shared" si="1034"/>
        <v>3.4493396095850906</v>
      </c>
      <c r="Q859" s="4">
        <f t="shared" si="1034"/>
        <v>3.4493396095850888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0.99999998111000532</v>
      </c>
      <c r="H860" s="4">
        <f t="shared" si="1039"/>
        <v>0.99999998171493898</v>
      </c>
      <c r="I860" s="4">
        <f t="shared" si="1039"/>
        <v>1.0000035516677135</v>
      </c>
      <c r="J860" s="4">
        <f t="shared" si="1039"/>
        <v>1.0000080607801451</v>
      </c>
      <c r="K860" s="4">
        <f t="shared" si="1039"/>
        <v>1.0000102947026961</v>
      </c>
      <c r="L860" s="4">
        <f t="shared" ref="L860:O860" si="1040">IFERROR(L822/L767,"-")</f>
        <v>1.0000154285866865</v>
      </c>
      <c r="M860" s="4">
        <f t="shared" si="1040"/>
        <v>1.0000298496651552</v>
      </c>
      <c r="N860" s="4">
        <f t="shared" si="1040"/>
        <v>1.0000234005759452</v>
      </c>
      <c r="O860" s="4">
        <f t="shared" si="1040"/>
        <v>1.0000325300711259</v>
      </c>
      <c r="P860" s="4">
        <f t="shared" si="1034"/>
        <v>1.0000325330813524</v>
      </c>
      <c r="Q860" s="4">
        <f t="shared" si="1034"/>
        <v>1.0000624052665621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0.7774621322436347</v>
      </c>
      <c r="G861" s="4">
        <f t="shared" ref="G861:K862" si="1041">IFERROR(G824/G769,"-")</f>
        <v>0.77871988564932282</v>
      </c>
      <c r="H861" s="4">
        <f t="shared" si="1041"/>
        <v>0.78060651575785578</v>
      </c>
      <c r="I861" s="4">
        <f t="shared" si="1041"/>
        <v>0.78375089927207719</v>
      </c>
      <c r="J861" s="4">
        <f t="shared" si="1041"/>
        <v>0.78689528278629739</v>
      </c>
      <c r="K861" s="4">
        <f t="shared" si="1041"/>
        <v>0.79003966630051925</v>
      </c>
      <c r="L861" s="4">
        <f t="shared" ref="L861:O861" si="1042">IFERROR(L824/L769,"-")</f>
        <v>0.79318404981474089</v>
      </c>
      <c r="M861" s="4">
        <f t="shared" si="1042"/>
        <v>0.79632843332896064</v>
      </c>
      <c r="N861" s="4">
        <f t="shared" si="1042"/>
        <v>0.79632843332896119</v>
      </c>
      <c r="O861" s="4">
        <f t="shared" si="1042"/>
        <v>0.79632843332895975</v>
      </c>
      <c r="P861" s="4">
        <f>IFERROR(P824/P769,"-")</f>
        <v>0.79632843332896142</v>
      </c>
      <c r="Q861" s="4">
        <f>IFERROR(Q824/Q769,"-")</f>
        <v>0.7963284333289613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0.67612500000000042</v>
      </c>
      <c r="G862" s="4">
        <f t="shared" si="1041"/>
        <v>0.67905000000000026</v>
      </c>
      <c r="H862" s="4">
        <f t="shared" si="1041"/>
        <v>0.68343750000000025</v>
      </c>
      <c r="I862" s="4">
        <f t="shared" si="1041"/>
        <v>0.6907500000000002</v>
      </c>
      <c r="J862" s="4">
        <f t="shared" si="1041"/>
        <v>0.69806249999999959</v>
      </c>
      <c r="K862" s="4">
        <f t="shared" si="1041"/>
        <v>0.70537499999999942</v>
      </c>
      <c r="L862" s="4">
        <f t="shared" ref="L862:O862" si="1043">IFERROR(L825/L770,"-")</f>
        <v>0.71268750000000081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0.80768011569895515</v>
      </c>
      <c r="G863" s="4">
        <f t="shared" ref="G863:K865" si="1044">IFERROR(G827/G779,"-")</f>
        <v>0.80901146810026847</v>
      </c>
      <c r="H863" s="4">
        <f t="shared" si="1044"/>
        <v>0.80875669439564823</v>
      </c>
      <c r="I863" s="4">
        <f t="shared" si="1044"/>
        <v>0.80915261192725874</v>
      </c>
      <c r="J863" s="4">
        <f t="shared" si="1044"/>
        <v>0.81084225568561863</v>
      </c>
      <c r="K863" s="4">
        <f t="shared" si="1044"/>
        <v>0.85302887137275418</v>
      </c>
      <c r="L863" s="4">
        <f t="shared" ref="L863:O863" si="1045">IFERROR(L827/L779,"-")</f>
        <v>0.85794982179712376</v>
      </c>
      <c r="M863" s="4">
        <f t="shared" si="1045"/>
        <v>0.86719699385917237</v>
      </c>
      <c r="N863" s="4">
        <f t="shared" si="1045"/>
        <v>0.81576587175901383</v>
      </c>
      <c r="O863" s="4">
        <f t="shared" si="1045"/>
        <v>0.75638531150348287</v>
      </c>
      <c r="P863" s="4">
        <f t="shared" ref="P863:Q865" si="1046">IFERROR(P827/P779,"-")</f>
        <v>0.75274773719400279</v>
      </c>
      <c r="Q863" s="4">
        <f t="shared" si="1046"/>
        <v>0.74340215808961019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0.58313207212779106</v>
      </c>
      <c r="I864" s="4">
        <f t="shared" si="1044"/>
        <v>1.6481243027484291</v>
      </c>
      <c r="J864" s="4">
        <f t="shared" si="1044"/>
        <v>1.9728410992155796</v>
      </c>
      <c r="K864" s="4">
        <f t="shared" si="1044"/>
        <v>0.19582161727419192</v>
      </c>
      <c r="L864" s="4">
        <f t="shared" ref="L864:O864" si="1047">IFERROR(L828/L780,"-")</f>
        <v>0.19614548739375146</v>
      </c>
      <c r="M864" s="4">
        <f t="shared" si="1047"/>
        <v>0.19630351027022969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0.5599346329539292</v>
      </c>
      <c r="G865" s="4">
        <f t="shared" si="1044"/>
        <v>0.5817501391690707</v>
      </c>
      <c r="H865" s="4">
        <f t="shared" si="1044"/>
        <v>0.63592570846292551</v>
      </c>
      <c r="I865" s="4">
        <f t="shared" si="1044"/>
        <v>0.67602179314124788</v>
      </c>
      <c r="J865" s="4">
        <f t="shared" si="1044"/>
        <v>0.68963649932471638</v>
      </c>
      <c r="K865" s="4">
        <f t="shared" si="1044"/>
        <v>0.58491104162728602</v>
      </c>
      <c r="L865" s="4">
        <f t="shared" ref="L865:O865" si="1048">IFERROR(L829/L781,"-")</f>
        <v>0.58972680315201609</v>
      </c>
      <c r="M865" s="4">
        <f t="shared" si="1048"/>
        <v>0.59354017227304834</v>
      </c>
      <c r="N865" s="4">
        <f t="shared" si="1048"/>
        <v>0.71999999999999942</v>
      </c>
      <c r="O865" s="4">
        <f t="shared" si="1048"/>
        <v>0.71999999999999942</v>
      </c>
      <c r="P865" s="4">
        <f t="shared" si="1046"/>
        <v>0.7199999999999992</v>
      </c>
      <c r="Q865" s="4">
        <f t="shared" si="1046"/>
        <v>0.72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0.66500000000000015</v>
      </c>
      <c r="G866" s="4">
        <f t="shared" ref="G866:K866" si="1049">IFERROR(G831/G790,"-")</f>
        <v>0.66600000000000037</v>
      </c>
      <c r="H866" s="4">
        <f t="shared" si="1049"/>
        <v>0.66749999999999998</v>
      </c>
      <c r="I866" s="4">
        <f t="shared" si="1049"/>
        <v>0.66999999999999948</v>
      </c>
      <c r="J866" s="4">
        <f t="shared" si="1049"/>
        <v>0.67250000000000043</v>
      </c>
      <c r="K866" s="4">
        <f t="shared" si="1049"/>
        <v>0.67500000000000016</v>
      </c>
      <c r="L866" s="4">
        <f t="shared" ref="L866:O866" si="1050">IFERROR(L831/L790,"-")</f>
        <v>0.67749999999999999</v>
      </c>
      <c r="M866" s="4">
        <f t="shared" si="1050"/>
        <v>0.68000000000000071</v>
      </c>
      <c r="N866" s="4">
        <f t="shared" si="1050"/>
        <v>0.68000000000000049</v>
      </c>
      <c r="O866" s="4">
        <f t="shared" si="1050"/>
        <v>0.67999999999999972</v>
      </c>
      <c r="P866" s="4">
        <f>IFERROR(P831/P790,"-")</f>
        <v>0.67999999999999972</v>
      </c>
      <c r="Q866" s="4">
        <f>IFERROR(Q831/Q790,"-")</f>
        <v>0.67999999999999994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1.2051079702975436</v>
      </c>
      <c r="G867" s="4">
        <f t="shared" ref="G867:K867" si="1051">IFERROR(G834/G793,"-")</f>
        <v>0.95191608230411151</v>
      </c>
      <c r="H867" s="4">
        <f t="shared" si="1051"/>
        <v>0.93555178982843623</v>
      </c>
      <c r="I867" s="4">
        <f t="shared" si="1051"/>
        <v>1.0312287966954461</v>
      </c>
      <c r="J867" s="4">
        <f t="shared" si="1051"/>
        <v>0.93750868509723284</v>
      </c>
      <c r="K867" s="4">
        <f t="shared" si="1051"/>
        <v>0.94069063464481151</v>
      </c>
      <c r="L867" s="4">
        <f t="shared" ref="L867:O867" si="1052">IFERROR(L834/L793,"-")</f>
        <v>0.94351130334916344</v>
      </c>
      <c r="M867" s="4">
        <f t="shared" si="1052"/>
        <v>0.94649522643742767</v>
      </c>
      <c r="N867" s="4">
        <f t="shared" si="1052"/>
        <v>0.94824731023408293</v>
      </c>
      <c r="O867" s="4">
        <f t="shared" si="1052"/>
        <v>0.94728710283003748</v>
      </c>
      <c r="P867" s="4">
        <f t="shared" ref="P867:Q876" si="1053">IFERROR(P834/P793,"-")</f>
        <v>0.94672302276976295</v>
      </c>
      <c r="Q867" s="4">
        <f t="shared" si="1053"/>
        <v>0.94692303164469482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1.2051079702975434</v>
      </c>
      <c r="G868" s="4">
        <f t="shared" si="1054"/>
        <v>0.95191608230411151</v>
      </c>
      <c r="H868" s="4">
        <f t="shared" si="1054"/>
        <v>0.93555178982843612</v>
      </c>
      <c r="I868" s="4">
        <f t="shared" si="1054"/>
        <v>1.0312287966954461</v>
      </c>
      <c r="J868" s="4">
        <f t="shared" si="1054"/>
        <v>0.93750868509723262</v>
      </c>
      <c r="K868" s="4">
        <f t="shared" si="1054"/>
        <v>0.94069063464481162</v>
      </c>
      <c r="L868" s="4">
        <f t="shared" ref="L868:O868" si="1055">IFERROR(L835/L794,"-")</f>
        <v>0.94351130334916355</v>
      </c>
      <c r="M868" s="4">
        <f t="shared" si="1055"/>
        <v>0.94649522643742745</v>
      </c>
      <c r="N868" s="4">
        <f t="shared" si="1055"/>
        <v>0.94824731023408293</v>
      </c>
      <c r="O868" s="4">
        <f t="shared" si="1055"/>
        <v>0.94728710283003748</v>
      </c>
      <c r="P868" s="4">
        <f t="shared" si="1053"/>
        <v>0.94672302276976295</v>
      </c>
      <c r="Q868" s="4">
        <f t="shared" si="1053"/>
        <v>0.94692303164469471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 t="str">
        <f t="shared" si="1054"/>
        <v>-</v>
      </c>
      <c r="L869" s="4" t="str">
        <f t="shared" ref="L869:O869" si="1056">IFERROR(L836/L795,"-")</f>
        <v>-</v>
      </c>
      <c r="M869" s="4" t="str">
        <f t="shared" si="1056"/>
        <v>-</v>
      </c>
      <c r="N869" s="4" t="str">
        <f t="shared" si="1056"/>
        <v>-</v>
      </c>
      <c r="O869" s="4" t="str">
        <f t="shared" si="1056"/>
        <v>-</v>
      </c>
      <c r="P869" s="4" t="str">
        <f t="shared" si="1053"/>
        <v>-</v>
      </c>
      <c r="Q869" s="4" t="str">
        <f t="shared" si="1053"/>
        <v>-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1.0312287966954461</v>
      </c>
      <c r="J870" s="4">
        <f t="shared" si="1054"/>
        <v>0.93750868509723273</v>
      </c>
      <c r="K870" s="4">
        <f t="shared" si="1054"/>
        <v>0.94069063464481151</v>
      </c>
      <c r="L870" s="4">
        <f t="shared" ref="L870:O870" si="1057">IFERROR(L837/L796,"-")</f>
        <v>0.94351130334916355</v>
      </c>
      <c r="M870" s="4">
        <f t="shared" si="1057"/>
        <v>0.94649522643742756</v>
      </c>
      <c r="N870" s="4">
        <f t="shared" si="1057"/>
        <v>0.94824731023408293</v>
      </c>
      <c r="O870" s="4">
        <f t="shared" si="1057"/>
        <v>0.94728710283003759</v>
      </c>
      <c r="P870" s="4">
        <f t="shared" si="1053"/>
        <v>0.94672302276976295</v>
      </c>
      <c r="Q870" s="4">
        <f t="shared" si="1053"/>
        <v>0.94692303164469471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1.2051079702975434</v>
      </c>
      <c r="G871" s="4">
        <f t="shared" si="1054"/>
        <v>0.9519160823041114</v>
      </c>
      <c r="H871" s="4">
        <f t="shared" si="1054"/>
        <v>0.93555178982843612</v>
      </c>
      <c r="I871" s="4">
        <f t="shared" si="1054"/>
        <v>1.0312287966954461</v>
      </c>
      <c r="J871" s="4">
        <f t="shared" si="1054"/>
        <v>0.93750868509723262</v>
      </c>
      <c r="K871" s="4">
        <f t="shared" si="1054"/>
        <v>0.94069063464481151</v>
      </c>
      <c r="L871" s="4">
        <f t="shared" ref="L871:O871" si="1058">IFERROR(L838/L797,"-")</f>
        <v>0.94351130334916344</v>
      </c>
      <c r="M871" s="4">
        <f t="shared" si="1058"/>
        <v>0.94649522643742756</v>
      </c>
      <c r="N871" s="4">
        <f t="shared" si="1058"/>
        <v>0.94824731023408282</v>
      </c>
      <c r="O871" s="4">
        <f t="shared" si="1058"/>
        <v>0.94728710283003759</v>
      </c>
      <c r="P871" s="4">
        <f t="shared" si="1053"/>
        <v>0.94672302276976283</v>
      </c>
      <c r="Q871" s="4">
        <f t="shared" si="1053"/>
        <v>0.94692303164469471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 t="str">
        <f t="shared" si="1054"/>
        <v>-</v>
      </c>
      <c r="L872" s="4" t="str">
        <f t="shared" ref="L872:O872" si="1059">IFERROR(L839/L798,"-")</f>
        <v>-</v>
      </c>
      <c r="M872" s="4" t="str">
        <f t="shared" si="1059"/>
        <v>-</v>
      </c>
      <c r="N872" s="4" t="str">
        <f t="shared" si="1059"/>
        <v>-</v>
      </c>
      <c r="O872" s="4" t="str">
        <f t="shared" si="1059"/>
        <v>-</v>
      </c>
      <c r="P872" s="4" t="str">
        <f t="shared" si="1053"/>
        <v>-</v>
      </c>
      <c r="Q872" s="4" t="str">
        <f t="shared" si="1053"/>
        <v>-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1.2051079702975434</v>
      </c>
      <c r="G873" s="4">
        <f t="shared" si="1054"/>
        <v>0.9519160823041114</v>
      </c>
      <c r="H873" s="4">
        <f t="shared" si="1054"/>
        <v>0.93555178982843623</v>
      </c>
      <c r="I873" s="4">
        <f t="shared" si="1054"/>
        <v>1.0312287966954461</v>
      </c>
      <c r="J873" s="4">
        <f t="shared" si="1054"/>
        <v>0.93750868509723262</v>
      </c>
      <c r="K873" s="4">
        <f t="shared" si="1054"/>
        <v>0.9406906346448114</v>
      </c>
      <c r="L873" s="4">
        <f t="shared" ref="L873:O873" si="1060">IFERROR(L840/L799,"-")</f>
        <v>0.94351130334916344</v>
      </c>
      <c r="M873" s="4">
        <f t="shared" si="1060"/>
        <v>0.94649522643742767</v>
      </c>
      <c r="N873" s="4">
        <f t="shared" si="1060"/>
        <v>0.94824731023408293</v>
      </c>
      <c r="O873" s="4">
        <f t="shared" si="1060"/>
        <v>0.94728710283003748</v>
      </c>
      <c r="P873" s="4">
        <f t="shared" si="1053"/>
        <v>0.94672302276976283</v>
      </c>
      <c r="Q873" s="4">
        <f t="shared" si="1053"/>
        <v>0.94692303164469471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 t="str">
        <f t="shared" si="1054"/>
        <v>-</v>
      </c>
      <c r="L874" s="4" t="str">
        <f t="shared" ref="L874:O874" si="1061">IFERROR(L841/L800,"-")</f>
        <v>-</v>
      </c>
      <c r="M874" s="4" t="str">
        <f t="shared" si="1061"/>
        <v>-</v>
      </c>
      <c r="N874" s="4" t="str">
        <f t="shared" si="1061"/>
        <v>-</v>
      </c>
      <c r="O874" s="4" t="str">
        <f t="shared" si="1061"/>
        <v>-</v>
      </c>
      <c r="P874" s="4" t="str">
        <f t="shared" si="1053"/>
        <v>-</v>
      </c>
      <c r="Q874" s="4" t="str">
        <f t="shared" si="1053"/>
        <v>-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1.0312287966954461</v>
      </c>
      <c r="J875" s="4">
        <f t="shared" si="1054"/>
        <v>0.93750868509723273</v>
      </c>
      <c r="K875" s="4">
        <f t="shared" si="1054"/>
        <v>0.94069063464481151</v>
      </c>
      <c r="L875" s="4">
        <f t="shared" ref="L875:O875" si="1062">IFERROR(L842/L801,"-")</f>
        <v>0.94351130334916355</v>
      </c>
      <c r="M875" s="4">
        <f t="shared" si="1062"/>
        <v>0.94649522643742756</v>
      </c>
      <c r="N875" s="4">
        <f t="shared" si="1062"/>
        <v>0.94824731023408293</v>
      </c>
      <c r="O875" s="4">
        <f t="shared" si="1062"/>
        <v>0.94728710283003748</v>
      </c>
      <c r="P875" s="4">
        <f t="shared" si="1053"/>
        <v>0.94672302276976295</v>
      </c>
      <c r="Q875" s="4">
        <f t="shared" si="1053"/>
        <v>0.94692303164469471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0.92447626236575076</v>
      </c>
      <c r="G876" s="4">
        <f t="shared" si="1054"/>
        <v>0.9264563641282727</v>
      </c>
      <c r="H876" s="4">
        <f t="shared" si="1054"/>
        <v>0.92942651677205423</v>
      </c>
      <c r="I876" s="4">
        <f t="shared" si="1054"/>
        <v>0.93437677117835838</v>
      </c>
      <c r="J876" s="4">
        <f t="shared" si="1054"/>
        <v>0.9393270255846623</v>
      </c>
      <c r="K876" s="4">
        <f>IFERROR(K843/K802,"-")</f>
        <v>0.944277279990965</v>
      </c>
      <c r="L876" s="4">
        <f t="shared" ref="L876:O876" si="1063">IFERROR(L843/L802,"-")</f>
        <v>0.94713863999548464</v>
      </c>
      <c r="M876" s="4">
        <f t="shared" si="1063"/>
        <v>0.95000000000000018</v>
      </c>
      <c r="N876" s="4">
        <f t="shared" si="1063"/>
        <v>0.95000000000000007</v>
      </c>
      <c r="O876" s="4">
        <f t="shared" si="1063"/>
        <v>0.9499999999999994</v>
      </c>
      <c r="P876" s="4">
        <f t="shared" si="1053"/>
        <v>0.94999999999999951</v>
      </c>
      <c r="Q876" s="4">
        <f t="shared" si="1053"/>
        <v>0.94999999999999984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64">IFERROR(G845/G804,"-")</f>
        <v>0.59066666666666645</v>
      </c>
      <c r="H877" s="4">
        <f t="shared" si="1064"/>
        <v>0.59166666666666645</v>
      </c>
      <c r="I877" s="4">
        <f t="shared" si="1064"/>
        <v>0.5933333333333326</v>
      </c>
      <c r="J877" s="4">
        <f t="shared" si="1064"/>
        <v>0.59499999999999964</v>
      </c>
      <c r="K877" s="4">
        <f t="shared" si="1064"/>
        <v>0.59666666666666723</v>
      </c>
      <c r="L877" s="4">
        <f t="shared" ref="L877:O877" si="1065">IFERROR(L845/L804,"-")</f>
        <v>0.59833333333333383</v>
      </c>
      <c r="M877" s="4">
        <f t="shared" si="1065"/>
        <v>0.60000000000000009</v>
      </c>
      <c r="N877" s="4">
        <f t="shared" si="1065"/>
        <v>0.59999999999999931</v>
      </c>
      <c r="O877" s="4">
        <f t="shared" si="1065"/>
        <v>0.60000000000000009</v>
      </c>
      <c r="P877" s="4">
        <f>IFERROR(P845/P804,"-")</f>
        <v>0.59999999999999964</v>
      </c>
      <c r="Q877" s="4">
        <f>IFERROR(Q845/Q804,"-")</f>
        <v>0.60000000000000009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0.73749999999999982</v>
      </c>
      <c r="G878" s="4">
        <f t="shared" ref="G878:K878" si="1066">IFERROR(G847/G806,"-")</f>
        <v>0.73833333333333351</v>
      </c>
      <c r="H878" s="4">
        <f t="shared" si="1066"/>
        <v>0.73958333333333348</v>
      </c>
      <c r="I878" s="4">
        <f t="shared" si="1066"/>
        <v>0.74166666666666692</v>
      </c>
      <c r="J878" s="4">
        <f t="shared" si="1066"/>
        <v>0.74375000000000069</v>
      </c>
      <c r="K878" s="4">
        <f t="shared" si="1066"/>
        <v>0.74583333333333357</v>
      </c>
      <c r="L878" s="4">
        <f t="shared" ref="L878:O878" si="1067">IFERROR(L847/L806,"-")</f>
        <v>0.74791666666666767</v>
      </c>
      <c r="M878" s="4">
        <f t="shared" si="1067"/>
        <v>0.75000000000000011</v>
      </c>
      <c r="N878" s="4">
        <f t="shared" si="1067"/>
        <v>0.75000000000000056</v>
      </c>
      <c r="O878" s="4">
        <f t="shared" si="1067"/>
        <v>0.75000000000000067</v>
      </c>
      <c r="P878" s="4">
        <f>IFERROR(P847/P806,"-")</f>
        <v>0.75000000000000011</v>
      </c>
      <c r="Q878" s="4">
        <f>IFERROR(Q847/Q806,"-")</f>
        <v>0.74999999999999956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68">IFERROR(G849/G808,"-")</f>
        <v>0.52800000000000002</v>
      </c>
      <c r="H879" s="4">
        <f t="shared" si="1068"/>
        <v>0.52800000000000047</v>
      </c>
      <c r="I879" s="4">
        <f t="shared" si="1068"/>
        <v>0.52800000000000002</v>
      </c>
      <c r="J879" s="4">
        <f t="shared" si="1068"/>
        <v>0.52800000000000025</v>
      </c>
      <c r="K879" s="4">
        <f t="shared" si="1068"/>
        <v>0.52799999999999991</v>
      </c>
      <c r="L879" s="4">
        <f t="shared" ref="L879:O879" si="1069">IFERROR(L849/L808,"-")</f>
        <v>0.53599999999999981</v>
      </c>
      <c r="M879" s="4">
        <f t="shared" si="1069"/>
        <v>0.54399999999999971</v>
      </c>
      <c r="N879" s="4">
        <f t="shared" si="1069"/>
        <v>0.54399999999999948</v>
      </c>
      <c r="O879" s="4">
        <f t="shared" si="1069"/>
        <v>0.54399999999999982</v>
      </c>
      <c r="P879" s="4">
        <f>IFERROR(P849/P808,"-")</f>
        <v>0.54399999999999982</v>
      </c>
      <c r="Q879" s="4">
        <f>IFERROR(Q849/Q808,"-")</f>
        <v>0.54400000000000026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0.18221843285830952</v>
      </c>
      <c r="J881" s="4">
        <f t="shared" si="1072"/>
        <v>0.25623783641871734</v>
      </c>
      <c r="K881" s="4">
        <f t="shared" si="1072"/>
        <v>0.22292014328410789</v>
      </c>
      <c r="L881" s="4">
        <f t="shared" ref="L881:O881" si="1073">IFERROR(L853/L814,"-")</f>
        <v>0.23249882382898626</v>
      </c>
      <c r="M881" s="4">
        <f t="shared" si="1073"/>
        <v>0.24807348847050439</v>
      </c>
      <c r="N881" s="4">
        <f t="shared" si="1073"/>
        <v>0.29713006666117037</v>
      </c>
      <c r="O881" s="4">
        <f t="shared" si="1073"/>
        <v>0.35558483221852522</v>
      </c>
      <c r="P881" s="4">
        <f>IFERROR(P853/P814,"-")</f>
        <v>0.36031385935772053</v>
      </c>
      <c r="Q881" s="4">
        <f>IFERROR(Q853/Q814,"-")</f>
        <v>0.360758122989351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140.10116873743704</v>
      </c>
      <c r="G882" s="17">
        <f t="shared" si="1074"/>
        <v>139.67362445390475</v>
      </c>
      <c r="H882" s="17">
        <f t="shared" si="1074"/>
        <v>141.59723517012318</v>
      </c>
      <c r="I882" s="17">
        <f t="shared" si="1074"/>
        <v>139.77275732998302</v>
      </c>
      <c r="J882" s="17">
        <f t="shared" si="1074"/>
        <v>135.80871917755491</v>
      </c>
      <c r="K882" s="17">
        <f t="shared" si="1074"/>
        <v>132.4354924726529</v>
      </c>
      <c r="L882" s="17">
        <f t="shared" ref="L882:O882" si="1075">L883+L887+L894+L905+L913+L915+L917+L919+L923</f>
        <v>128.05837018170968</v>
      </c>
      <c r="M882" s="17">
        <f t="shared" si="1075"/>
        <v>123.97978410032692</v>
      </c>
      <c r="N882" s="17">
        <f t="shared" si="1075"/>
        <v>122.91273065334475</v>
      </c>
      <c r="O882" s="17">
        <f t="shared" si="1075"/>
        <v>122.17199461692479</v>
      </c>
      <c r="P882" s="17">
        <f>P883+P887+P894+P905+P913+P915+P917+P919+P923</f>
        <v>121.40040158163299</v>
      </c>
      <c r="Q882" s="17">
        <f>Q883+Q887+Q894+Q905+Q913+Q915+Q917+Q919+Q923</f>
        <v>119.38614941161129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60.950026526929818</v>
      </c>
      <c r="G883" s="1">
        <f>[1]Services!C$11</f>
        <v>60.522764471519949</v>
      </c>
      <c r="H883" s="1">
        <f>[1]Services!D$11</f>
        <v>65.44842366400718</v>
      </c>
      <c r="I883" s="1">
        <f>[1]Services!E$11</f>
        <v>65.719709796105917</v>
      </c>
      <c r="J883" s="1">
        <f>[1]Services!F$11</f>
        <v>65.660697337940206</v>
      </c>
      <c r="K883" s="1">
        <f>[1]Services!G$11</f>
        <v>65.767060403848532</v>
      </c>
      <c r="L883" s="1">
        <f>[1]Services!H$11</f>
        <v>65.014848298975977</v>
      </c>
      <c r="M883" s="1">
        <f>[1]Services!I$11</f>
        <v>64.299999573450506</v>
      </c>
      <c r="N883" s="1">
        <f>[1]Services!J$11</f>
        <v>65.458463587328978</v>
      </c>
      <c r="O883" s="1">
        <f>[1]Services!K$11</f>
        <v>66.443187389225102</v>
      </c>
      <c r="P883" s="1">
        <f>[1]Services!L$11</f>
        <v>67.406837388501643</v>
      </c>
      <c r="Q883" s="1">
        <f>[1]Services!M$11</f>
        <v>68.269099192781781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2.6236158874747231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0.39566536425024512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2.4482283372902183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2.1208922436516979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1.7718678880566834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1.4453134971703647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1.1349103510798031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0.85291442658421324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0.83241586693406477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0.81299833771259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0.79535210977108073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0.76038785482753091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1.3316360645426544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1.4252045817919514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1.4619128541457698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1.5286896121260012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1.5961509505617411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1.6634643004290259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1.7441594814763994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1.8339660486127558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1.9652117132547544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2.1145333381208089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2.2857708483062482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2.4089100552170275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58.701894525477755</v>
      </c>
      <c r="H886" s="1">
        <f>[1]Services!D$11-[1]Services!D$28</f>
        <v>61.53828247257119</v>
      </c>
      <c r="I886" s="1">
        <f>[1]Services!E$11-[1]Services!E$28</f>
        <v>62.07012794032822</v>
      </c>
      <c r="J886" s="1">
        <f>[1]Services!F$11-[1]Services!F$28</f>
        <v>62.292678499321781</v>
      </c>
      <c r="K886" s="1">
        <f>[1]Services!G$11-[1]Services!G$28</f>
        <v>62.658282606249145</v>
      </c>
      <c r="L886" s="1">
        <f>[1]Services!H$11-[1]Services!H$28</f>
        <v>62.135778466419772</v>
      </c>
      <c r="M886" s="1">
        <f>[1]Services!I$11-[1]Services!I$28</f>
        <v>61.613119098253534</v>
      </c>
      <c r="N886" s="1">
        <f>[1]Services!J$11-[1]Services!J$28</f>
        <v>62.660836007140162</v>
      </c>
      <c r="O886" s="1">
        <f>[1]Services!K$11-[1]Services!K$28</f>
        <v>63.515655713391702</v>
      </c>
      <c r="P886" s="1">
        <f>[1]Services!L$11-[1]Services!L$28</f>
        <v>64.325714430424313</v>
      </c>
      <c r="Q886" s="1">
        <f>[1]Services!M$11-[1]Services!M$28</f>
        <v>65.099801282737218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30.256635387764018</v>
      </c>
      <c r="G887" s="1">
        <f t="shared" ref="G887:O887" si="1078">G888</f>
        <v>26.819619732373347</v>
      </c>
      <c r="H887" s="1">
        <f t="shared" si="1078"/>
        <v>25.283530189243411</v>
      </c>
      <c r="I887" s="1">
        <f t="shared" si="1078"/>
        <v>21.198974123071086</v>
      </c>
      <c r="J887" s="1">
        <f t="shared" si="1078"/>
        <v>16.940708689531224</v>
      </c>
      <c r="K887" s="1">
        <f t="shared" si="1078"/>
        <v>13.932256481493971</v>
      </c>
      <c r="L887" s="1">
        <f t="shared" si="1078"/>
        <v>12.912003462566728</v>
      </c>
      <c r="M887" s="1">
        <f t="shared" si="1078"/>
        <v>13.319818204056487</v>
      </c>
      <c r="N887" s="1">
        <f t="shared" si="1078"/>
        <v>9.07559792706998</v>
      </c>
      <c r="O887" s="1">
        <f t="shared" si="1078"/>
        <v>7.4421067204772706</v>
      </c>
      <c r="P887" s="1">
        <f>P888</f>
        <v>4.3270312384835918</v>
      </c>
      <c r="Q887" s="1">
        <f>Q888</f>
        <v>2.2560653218746993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30.256635387764018</v>
      </c>
      <c r="G888" s="1">
        <f t="shared" ref="G888:K888" si="1079">SUM(G891,G893)</f>
        <v>26.819619732373347</v>
      </c>
      <c r="H888" s="1">
        <f t="shared" si="1079"/>
        <v>25.283530189243411</v>
      </c>
      <c r="I888" s="1">
        <f t="shared" si="1079"/>
        <v>21.198974123071086</v>
      </c>
      <c r="J888" s="1">
        <f t="shared" si="1079"/>
        <v>16.940708689531224</v>
      </c>
      <c r="K888" s="1">
        <f t="shared" si="1079"/>
        <v>13.932256481493971</v>
      </c>
      <c r="L888" s="1">
        <f t="shared" ref="L888:O888" si="1080">SUM(L891,L893)</f>
        <v>12.912003462566728</v>
      </c>
      <c r="M888" s="1">
        <f t="shared" si="1080"/>
        <v>13.319818204056487</v>
      </c>
      <c r="N888" s="1">
        <f t="shared" si="1080"/>
        <v>9.07559792706998</v>
      </c>
      <c r="O888" s="1">
        <f t="shared" si="1080"/>
        <v>7.4421067204772706</v>
      </c>
      <c r="P888" s="1">
        <f>SUM(P891,P893)</f>
        <v>4.3270312384835918</v>
      </c>
      <c r="Q888" s="1">
        <f>SUM(Q891,Q893)</f>
        <v>2.2560653218746993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30.256635387764018</v>
      </c>
      <c r="G889" s="1">
        <f t="shared" ref="G889:O889" si="1081">G890</f>
        <v>26.819619732373347</v>
      </c>
      <c r="H889" s="1">
        <f t="shared" si="1081"/>
        <v>25.283336952706353</v>
      </c>
      <c r="I889" s="1">
        <f t="shared" si="1081"/>
        <v>21.198521563529038</v>
      </c>
      <c r="J889" s="1">
        <f t="shared" si="1081"/>
        <v>16.939756605170409</v>
      </c>
      <c r="K889" s="1">
        <f t="shared" si="1081"/>
        <v>13.931777564811039</v>
      </c>
      <c r="L889" s="1">
        <f t="shared" si="1081"/>
        <v>12.911557656682819</v>
      </c>
      <c r="M889" s="1">
        <f t="shared" si="1081"/>
        <v>13.318879495722198</v>
      </c>
      <c r="N889" s="1">
        <f t="shared" si="1081"/>
        <v>9.075111983695308</v>
      </c>
      <c r="O889" s="1">
        <f t="shared" si="1081"/>
        <v>7.4411105330392449</v>
      </c>
      <c r="P889" s="1">
        <f>P890</f>
        <v>4.3262834375732027</v>
      </c>
      <c r="Q889" s="1">
        <f>Q890</f>
        <v>2.2543403145919427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30.256635387764018</v>
      </c>
      <c r="G890" s="1">
        <f>[1]Services!C$12</f>
        <v>26.819619732373347</v>
      </c>
      <c r="H890" s="1">
        <f>[1]Services!D$12</f>
        <v>25.283336952706353</v>
      </c>
      <c r="I890" s="1">
        <f>[1]Services!E$12</f>
        <v>21.198521563529038</v>
      </c>
      <c r="J890" s="1">
        <f>[1]Services!F$12</f>
        <v>16.939756605170409</v>
      </c>
      <c r="K890" s="1">
        <f>[1]Services!G$12</f>
        <v>13.931777564811039</v>
      </c>
      <c r="L890" s="1">
        <f>[1]Services!H$12</f>
        <v>12.911557656682819</v>
      </c>
      <c r="M890" s="1">
        <f>[1]Services!I$12</f>
        <v>13.318879495722198</v>
      </c>
      <c r="N890" s="1">
        <f>[1]Services!J$12</f>
        <v>9.075111983695308</v>
      </c>
      <c r="O890" s="1">
        <f>[1]Services!K$12</f>
        <v>7.4411105330392449</v>
      </c>
      <c r="P890" s="1">
        <f>[1]Services!L$12</f>
        <v>4.3262834375732027</v>
      </c>
      <c r="Q890" s="1">
        <f>[1]Services!M$12</f>
        <v>2.2543403145919427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30.256635387764018</v>
      </c>
      <c r="G891" s="1">
        <f t="shared" ref="G891:K891" si="1082">G890</f>
        <v>26.819619732373347</v>
      </c>
      <c r="H891" s="1">
        <f t="shared" si="1082"/>
        <v>25.283336952706353</v>
      </c>
      <c r="I891" s="1">
        <f t="shared" si="1082"/>
        <v>21.198521563529038</v>
      </c>
      <c r="J891" s="1">
        <f t="shared" si="1082"/>
        <v>16.939756605170409</v>
      </c>
      <c r="K891" s="1">
        <f t="shared" si="1082"/>
        <v>13.931777564811039</v>
      </c>
      <c r="L891" s="1">
        <f t="shared" ref="L891:O891" si="1083">L890</f>
        <v>12.911557656682819</v>
      </c>
      <c r="M891" s="1">
        <f t="shared" si="1083"/>
        <v>13.318879495722198</v>
      </c>
      <c r="N891" s="1">
        <f t="shared" si="1083"/>
        <v>9.075111983695308</v>
      </c>
      <c r="O891" s="1">
        <f t="shared" si="1083"/>
        <v>7.4411105330392449</v>
      </c>
      <c r="P891" s="1">
        <f>P890</f>
        <v>4.3262834375732027</v>
      </c>
      <c r="Q891" s="1">
        <f>Q890</f>
        <v>2.2543403145919427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1.9323653705772138E-4</v>
      </c>
      <c r="I892">
        <f t="shared" si="1084"/>
        <v>4.5255954204842459E-4</v>
      </c>
      <c r="J892">
        <f t="shared" si="1084"/>
        <v>9.5208436081378094E-4</v>
      </c>
      <c r="K892">
        <f t="shared" si="1084"/>
        <v>4.7891668293225948E-4</v>
      </c>
      <c r="L892">
        <f t="shared" si="1084"/>
        <v>4.4580588390991148E-4</v>
      </c>
      <c r="M892">
        <f t="shared" si="1084"/>
        <v>9.3870833428808833E-4</v>
      </c>
      <c r="N892">
        <f t="shared" si="1084"/>
        <v>4.8594337467160696E-4</v>
      </c>
      <c r="O892">
        <f t="shared" si="1084"/>
        <v>9.9618743802548019E-4</v>
      </c>
      <c r="P892">
        <f>P893</f>
        <v>7.4780091038922035E-4</v>
      </c>
      <c r="Q892">
        <f>Q893</f>
        <v>1.7250072827566826E-3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1.9323653705772138E-4</v>
      </c>
      <c r="I893">
        <f>[1]Services!E$13</f>
        <v>4.5255954204842459E-4</v>
      </c>
      <c r="J893">
        <f>[1]Services!F$13</f>
        <v>9.5208436081378094E-4</v>
      </c>
      <c r="K893">
        <f>[1]Services!G$13</f>
        <v>4.7891668293225948E-4</v>
      </c>
      <c r="L893">
        <f>[1]Services!H$13</f>
        <v>4.4580588390991148E-4</v>
      </c>
      <c r="M893">
        <f>[1]Services!I$13</f>
        <v>9.3870833428808833E-4</v>
      </c>
      <c r="N893">
        <f>[1]Services!J$13</f>
        <v>4.8594337467160696E-4</v>
      </c>
      <c r="O893">
        <f>[1]Services!K$13</f>
        <v>9.9618743802548019E-4</v>
      </c>
      <c r="P893">
        <f>[1]Services!L$13</f>
        <v>7.4780091038922035E-4</v>
      </c>
      <c r="Q893">
        <f>[1]Services!M$13</f>
        <v>1.7250072827566826E-3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26.950979526486829</v>
      </c>
      <c r="G894" s="1">
        <f t="shared" ref="G894:K894" si="1085">SUM(G895:G897)</f>
        <v>28.287012945655938</v>
      </c>
      <c r="H894" s="1">
        <f t="shared" si="1085"/>
        <v>27.155407224606495</v>
      </c>
      <c r="I894" s="1">
        <f t="shared" si="1085"/>
        <v>28.068833557285235</v>
      </c>
      <c r="J894" s="1">
        <f t="shared" si="1085"/>
        <v>28.541091179589042</v>
      </c>
      <c r="K894" s="1">
        <f t="shared" si="1085"/>
        <v>28.850530276470103</v>
      </c>
      <c r="L894" s="1">
        <f t="shared" ref="L894:O894" si="1086">SUM(L895:L897)</f>
        <v>27.229978880853817</v>
      </c>
      <c r="M894" s="1">
        <f t="shared" si="1086"/>
        <v>25.712687770039622</v>
      </c>
      <c r="N894" s="1">
        <f t="shared" si="1086"/>
        <v>25.143325890111235</v>
      </c>
      <c r="O894" s="1">
        <f t="shared" si="1086"/>
        <v>24.566772206679921</v>
      </c>
      <c r="P894" s="1">
        <f>SUM(P895:P897)</f>
        <v>25.40989394020044</v>
      </c>
      <c r="Q894" s="1">
        <f>SUM(Q895:Q897)</f>
        <v>24.426838652969483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25.54869362863915</v>
      </c>
      <c r="G895" s="1">
        <f>SUM([1]Services!C$14:C$15)</f>
        <v>26.74978432354661</v>
      </c>
      <c r="H895" s="1">
        <f>SUM([1]Services!D$14:D$15)</f>
        <v>25.5327408038718</v>
      </c>
      <c r="I895" s="1">
        <f>SUM([1]Services!E$14:E$15)</f>
        <v>26.447494424519753</v>
      </c>
      <c r="J895" s="1">
        <f>SUM([1]Services!F$14:F$15)</f>
        <v>26.75752603036921</v>
      </c>
      <c r="K895" s="1">
        <f>SUM([1]Services!G$14:G$15)</f>
        <v>26.916465046785149</v>
      </c>
      <c r="L895" s="1">
        <f>SUM([1]Services!H$14:H$15)</f>
        <v>25.192407078585816</v>
      </c>
      <c r="M895" s="1">
        <f>SUM([1]Services!I$14:I$15)</f>
        <v>23.517876461604718</v>
      </c>
      <c r="N895" s="1">
        <f>SUM([1]Services!J$14:J$15)</f>
        <v>22.929148857037902</v>
      </c>
      <c r="O895" s="1">
        <f>SUM([1]Services!K$14:K$15)</f>
        <v>22.348013331988881</v>
      </c>
      <c r="P895" s="1">
        <f>SUM([1]Services!L$14:L$15)</f>
        <v>21.865664646434485</v>
      </c>
      <c r="Q895" s="1">
        <f>SUM([1]Services!M$14:M$15)</f>
        <v>20.760676891913278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2.1826163932909025E-3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2.153715807434948E-3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8.3072813044385383E-3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2.2511620561892348E-2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2.2666266765505722E-2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1.6344837775070134E-2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3.5076259744670366E-2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4.2084654703253746E-2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3.2273347795355123E-2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0.12405512184788135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1.4022858978476798</v>
      </c>
      <c r="G897" s="1">
        <f>[1]Services!C$16</f>
        <v>1.5372286221093301</v>
      </c>
      <c r="H897" s="1">
        <f>[1]Services!D$16</f>
        <v>1.6204838043414056</v>
      </c>
      <c r="I897" s="1">
        <f>[1]Services!E$16</f>
        <v>1.6191854169580469</v>
      </c>
      <c r="J897" s="1">
        <f>[1]Services!F$16</f>
        <v>1.7752578679153925</v>
      </c>
      <c r="K897" s="1">
        <f>[1]Services!G$16</f>
        <v>1.9115536091230625</v>
      </c>
      <c r="L897" s="1">
        <f>[1]Services!H$16</f>
        <v>2.0149055355024954</v>
      </c>
      <c r="M897" s="1">
        <f>[1]Services!I$16</f>
        <v>2.178466470659834</v>
      </c>
      <c r="N897" s="1">
        <f>[1]Services!J$16</f>
        <v>2.1791007733286616</v>
      </c>
      <c r="O897" s="1">
        <f>[1]Services!K$16</f>
        <v>2.1766742199877873</v>
      </c>
      <c r="P897" s="1">
        <f>[1]Services!L$16</f>
        <v>3.5119559459706018</v>
      </c>
      <c r="Q897" s="1">
        <f>[1]Services!M$16</f>
        <v>3.5421066392083254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25.265186434837481</v>
      </c>
      <c r="G898" s="1">
        <f>[1]Services!C$14</f>
        <v>23.750024389791594</v>
      </c>
      <c r="H898" s="1">
        <f>[1]Services!D$14</f>
        <v>25.498002988967976</v>
      </c>
      <c r="I898" s="1">
        <f>[1]Services!E$14</f>
        <v>26.446243260008586</v>
      </c>
      <c r="J898" s="1">
        <f>[1]Services!F$14</f>
        <v>26.756430481134657</v>
      </c>
      <c r="K898" s="1">
        <f>[1]Services!G$14</f>
        <v>26.915367119761015</v>
      </c>
      <c r="L898" s="1">
        <f>[1]Services!H$14</f>
        <v>25.191321260987287</v>
      </c>
      <c r="M898" s="1">
        <f>[1]Services!I$14</f>
        <v>23.51669113093693</v>
      </c>
      <c r="N898" s="1">
        <f>[1]Services!J$14</f>
        <v>22.927938534370448</v>
      </c>
      <c r="O898" s="1">
        <f>[1]Services!K$14</f>
        <v>22.346776645764439</v>
      </c>
      <c r="P898" s="1">
        <f>[1]Services!L$14</f>
        <v>21.864430055782115</v>
      </c>
      <c r="Q898" s="1">
        <f>[1]Services!M$14</f>
        <v>20.75855391564836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25.265186434837481</v>
      </c>
      <c r="G899" s="1">
        <f>[1]Services!C$14*IFERROR(G895/SUM(G895:G896),0)</f>
        <v>23.750024389791594</v>
      </c>
      <c r="H899" s="1">
        <f>[1]Services!D$14*IFERROR(H895/SUM(H895:H896),0)</f>
        <v>25.495823528375752</v>
      </c>
      <c r="I899" s="1">
        <f>[1]Services!E$14*IFERROR(I895/SUM(I895:I896),0)</f>
        <v>26.44408982145038</v>
      </c>
      <c r="J899" s="1">
        <f>[1]Services!F$14*IFERROR(J895/SUM(J895:J896),0)</f>
        <v>26.74812611817606</v>
      </c>
      <c r="K899" s="1">
        <f>[1]Services!G$14*IFERROR(K895/SUM(K895:K896),0)</f>
        <v>26.892875228574276</v>
      </c>
      <c r="L899" s="1">
        <f>[1]Services!H$14*IFERROR(L895/SUM(L895:L896),0)</f>
        <v>25.16867634538238</v>
      </c>
      <c r="M899" s="1">
        <f>[1]Services!I$14*IFERROR(M895/SUM(M895:M896),0)</f>
        <v>23.500358468103013</v>
      </c>
      <c r="N899" s="1">
        <f>[1]Services!J$14*IFERROR(N895/SUM(N895:N896),0)</f>
        <v>22.892917699861485</v>
      </c>
      <c r="O899" s="1">
        <f>[1]Services!K$14*IFERROR(O895/SUM(O895:O896),0)</f>
        <v>22.304773418291887</v>
      </c>
      <c r="P899" s="1">
        <f>[1]Services!L$14*IFERROR(P895/SUM(P895:P896),0)</f>
        <v>21.832206092241652</v>
      </c>
      <c r="Q899" s="1">
        <f>[1]Services!M$14*IFERROR(Q895/SUM(Q895:Q896),0)</f>
        <v>20.635248290577628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2.1794605922238475E-3</v>
      </c>
      <c r="I900" s="1">
        <f t="shared" si="1090"/>
        <v>2.1534385582064886E-3</v>
      </c>
      <c r="J900" s="1">
        <f t="shared" si="1090"/>
        <v>8.3043629585972667E-3</v>
      </c>
      <c r="K900" s="1">
        <f t="shared" si="1090"/>
        <v>2.249189118673911E-2</v>
      </c>
      <c r="L900" s="1">
        <f t="shared" ref="L900:O900" si="1091">L898-L899</f>
        <v>2.2644915604907112E-2</v>
      </c>
      <c r="M900" s="1">
        <f t="shared" si="1091"/>
        <v>1.6332662833917766E-2</v>
      </c>
      <c r="N900" s="1">
        <f t="shared" si="1091"/>
        <v>3.502083450896265E-2</v>
      </c>
      <c r="O900" s="1">
        <f t="shared" si="1091"/>
        <v>4.200322747255214E-2</v>
      </c>
      <c r="P900" s="1">
        <f>P898-P899</f>
        <v>3.2223963540463529E-2</v>
      </c>
      <c r="Q900" s="1">
        <f>Q898-Q899</f>
        <v>0.12330562507073139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1.6857930916493495</v>
      </c>
      <c r="G901" s="1">
        <f>[1]Services!C$15+G904</f>
        <v>4.5369885558643457</v>
      </c>
      <c r="H901" s="1">
        <f>[1]Services!D$15+H904</f>
        <v>1.6552216192452309</v>
      </c>
      <c r="I901" s="1">
        <f>[1]Services!E$15+I904</f>
        <v>1.6204365814692143</v>
      </c>
      <c r="J901" s="1">
        <f>[1]Services!F$15+J904</f>
        <v>1.7763534171499442</v>
      </c>
      <c r="K901" s="1">
        <f>[1]Services!G$15+K904</f>
        <v>1.9126515361471963</v>
      </c>
      <c r="L901" s="1">
        <f>[1]Services!H$15+L904</f>
        <v>2.0159913531010232</v>
      </c>
      <c r="M901" s="1">
        <f>[1]Services!I$15+M904</f>
        <v>2.1796518013276218</v>
      </c>
      <c r="N901" s="1">
        <f>[1]Services!J$15+N904</f>
        <v>2.1803110959961152</v>
      </c>
      <c r="O901" s="1">
        <f>[1]Services!K$15+O904</f>
        <v>2.1779109062122299</v>
      </c>
      <c r="P901" s="1">
        <f>[1]Services!L$15+P904</f>
        <v>3.5131905366229708</v>
      </c>
      <c r="Q901" s="1">
        <f>[1]Services!M$15+Q904</f>
        <v>3.5442296154732418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0.28350719380166983</v>
      </c>
      <c r="G902" s="1">
        <f>[1]Services!C$15*G895/SUM(G895:G896)</f>
        <v>2.9997599337550156</v>
      </c>
      <c r="H902" s="1">
        <f>[1]Services!D$15*H895/SUM(H895:H896)</f>
        <v>3.4734845663501934E-2</v>
      </c>
      <c r="I902" s="1">
        <f>[1]Services!E$15*I895/SUM(I895:I896)</f>
        <v>1.2510626325802777E-3</v>
      </c>
      <c r="J902" s="1">
        <f>[1]Services!F$15*J895/SUM(J895:J896)</f>
        <v>1.0952092101793023E-3</v>
      </c>
      <c r="K902" s="1">
        <f>[1]Services!G$15*K895/SUM(K895:K896)</f>
        <v>1.0970095387786609E-3</v>
      </c>
      <c r="L902" s="1">
        <f>[1]Services!H$15*L895/SUM(L895:L896)</f>
        <v>1.0848415382556313E-3</v>
      </c>
      <c r="M902" s="1">
        <f>[1]Services!I$15*M895/SUM(M895:M896)</f>
        <v>1.1845074394671821E-3</v>
      </c>
      <c r="N902" s="1">
        <f>[1]Services!J$15*N895/SUM(N895:N896)</f>
        <v>1.2084739835966055E-3</v>
      </c>
      <c r="O902" s="1">
        <f>[1]Services!K$15*O895/SUM(O895:O896)</f>
        <v>1.2343617365032807E-3</v>
      </c>
      <c r="P902" s="1">
        <f>[1]Services!L$15*P895/SUM(P895:P896)</f>
        <v>1.2327711032625792E-3</v>
      </c>
      <c r="Q902" s="1">
        <f>[1]Services!M$15*Q895/SUM(Q895:Q896)</f>
        <v>2.1103658048421772E-3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2.9692403234709695E-6</v>
      </c>
      <c r="I903" s="1">
        <f>[1]Services!E$15*I896/SUM(I895:I896)</f>
        <v>1.0187858723514039E-7</v>
      </c>
      <c r="J903" s="1">
        <f>[1]Services!F$15*J896/SUM(J895:J896)</f>
        <v>3.400243724268509E-7</v>
      </c>
      <c r="K903" s="1">
        <f>[1]Services!G$15*K896/SUM(K895:K896)</f>
        <v>9.1748535503592524E-7</v>
      </c>
      <c r="L903" s="1">
        <f>[1]Services!H$15*L896/SUM(L895:L896)</f>
        <v>9.7606027195810337E-7</v>
      </c>
      <c r="M903" s="1">
        <f>[1]Services!I$15*M896/SUM(M895:M896)</f>
        <v>8.2322832051026719E-7</v>
      </c>
      <c r="N903" s="1">
        <f>[1]Services!J$15*N896/SUM(N895:N896)</f>
        <v>1.8486838568497577E-6</v>
      </c>
      <c r="O903" s="1">
        <f>[1]Services!K$15*O896/SUM(O895:O896)</f>
        <v>2.324487939395109E-6</v>
      </c>
      <c r="P903" s="1">
        <f>[1]Services!L$15*P896/SUM(P895:P896)</f>
        <v>1.8195491063723275E-6</v>
      </c>
      <c r="Q903" s="1">
        <f>[1]Services!M$15*Q896/SUM(Q895:Q896)</f>
        <v>1.2610460074414807E-5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1.4022858978476798</v>
      </c>
      <c r="G904" s="1">
        <f>[1]Services!C$16</f>
        <v>1.5372286221093301</v>
      </c>
      <c r="H904" s="1">
        <f>[1]Services!D$16</f>
        <v>1.6204838043414056</v>
      </c>
      <c r="I904" s="1">
        <f>[1]Services!E$16</f>
        <v>1.6191854169580469</v>
      </c>
      <c r="J904" s="1">
        <f>[1]Services!F$16</f>
        <v>1.7752578679153925</v>
      </c>
      <c r="K904" s="1">
        <f>[1]Services!G$16</f>
        <v>1.9115536091230625</v>
      </c>
      <c r="L904" s="1">
        <f>[1]Services!H$16</f>
        <v>2.0149055355024954</v>
      </c>
      <c r="M904" s="1">
        <f>[1]Services!I$16</f>
        <v>2.178466470659834</v>
      </c>
      <c r="N904" s="1">
        <f>[1]Services!J$16</f>
        <v>2.1791007733286616</v>
      </c>
      <c r="O904" s="1">
        <f>[1]Services!K$16</f>
        <v>2.1766742199877873</v>
      </c>
      <c r="P904" s="1">
        <f>[1]Services!L$16</f>
        <v>3.5119559459706018</v>
      </c>
      <c r="Q904" s="1">
        <f>[1]Services!M$16</f>
        <v>3.5421066392083254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7.7269196624360612</v>
      </c>
      <c r="G905" s="1">
        <f>[1]Services!C$17</f>
        <v>8.3697156083499511</v>
      </c>
      <c r="H905" s="1">
        <f>[1]Services!D$17</f>
        <v>8.1241926398432938</v>
      </c>
      <c r="I905" s="1">
        <f>[1]Services!E$17</f>
        <v>9.9484567537826027</v>
      </c>
      <c r="J905" s="1">
        <f>[1]Services!F$17</f>
        <v>12.194068270757713</v>
      </c>
      <c r="K905" s="1">
        <f>[1]Services!G$17</f>
        <v>12.607447047302967</v>
      </c>
      <c r="L905" s="1">
        <f>[1]Services!H$17</f>
        <v>12.605527507503888</v>
      </c>
      <c r="M905" s="1">
        <f>[1]Services!I$17</f>
        <v>11.145504401378551</v>
      </c>
      <c r="N905" s="1">
        <f>[1]Services!J$17</f>
        <v>13.512456656407828</v>
      </c>
      <c r="O905" s="1">
        <f>[1]Services!K$17</f>
        <v>13.535671537848366</v>
      </c>
      <c r="P905" s="1">
        <f>[1]Services!L$17</f>
        <v>13.594388000194519</v>
      </c>
      <c r="Q905" s="1">
        <f>[1]Services!M$17</f>
        <v>13.596920114737033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2.1169091644445852</v>
      </c>
      <c r="G906" s="1">
        <f>[1]Services!C$51/0.99</f>
        <v>2.2930083550328439</v>
      </c>
      <c r="H906" s="1">
        <f>[1]Services!D$51/0.99</f>
        <v>2.0474834042707535</v>
      </c>
      <c r="I906" s="1">
        <f>[1]Services!E$51/0.99</f>
        <v>3.8717474392405098</v>
      </c>
      <c r="J906" s="1">
        <f>[1]Services!F$51/0.99</f>
        <v>6.117356782163557</v>
      </c>
      <c r="K906" s="1">
        <f>[1]Services!G$51/0.99</f>
        <v>6.5307316790244574</v>
      </c>
      <c r="L906" s="1">
        <f>[1]Services!H$51/0.99</f>
        <v>6.5288008763495329</v>
      </c>
      <c r="M906" s="1">
        <f>[1]Services!I$51/0.99</f>
        <v>4.9200267435710847</v>
      </c>
      <c r="N906" s="1">
        <f>[1]Services!J$51/0.99</f>
        <v>4.4772004092135536</v>
      </c>
      <c r="O906" s="1">
        <f>[1]Services!K$51/0.99</f>
        <v>4.500373485501429</v>
      </c>
      <c r="P906" s="1">
        <f>[1]Services!L$51/0.99</f>
        <v>4.5590271182879745</v>
      </c>
      <c r="Q906" s="1">
        <f>[1]Services!M$51/0.99</f>
        <v>4.5615339068708085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1.4243062903342762</v>
      </c>
      <c r="G907" s="1">
        <f t="shared" ref="G907:K907" si="1093">IF(G906-SUM(G908:G911)&lt;0,0,G906-SUM(G908:G911))</f>
        <v>1.5542803547661905</v>
      </c>
      <c r="H907" s="1">
        <f t="shared" si="1093"/>
        <v>1.4171993398578702</v>
      </c>
      <c r="I907" s="1">
        <f t="shared" si="1093"/>
        <v>1.1666346694616712</v>
      </c>
      <c r="J907" s="1">
        <f t="shared" si="1093"/>
        <v>1.0255316789093394</v>
      </c>
      <c r="K907" s="1">
        <f t="shared" si="1093"/>
        <v>0.91163062395971473</v>
      </c>
      <c r="L907" s="1">
        <f t="shared" ref="L907:O907" si="1094">IF(L906-SUM(L908:L911)&lt;0,0,L906-SUM(L908:L911))</f>
        <v>0.92021896295314942</v>
      </c>
      <c r="M907" s="1">
        <f t="shared" si="1094"/>
        <v>0.90644030521455132</v>
      </c>
      <c r="N907" s="1">
        <f t="shared" si="1094"/>
        <v>0.89359708162614027</v>
      </c>
      <c r="O907" s="1">
        <f t="shared" si="1094"/>
        <v>0.8619155027889116</v>
      </c>
      <c r="P907" s="1">
        <f>IF(P906-SUM(P908:P911)&lt;0,0,P906-SUM(P908:P911))</f>
        <v>0.85950710980759482</v>
      </c>
      <c r="Q907" s="1">
        <f>IF(Q906-SUM(Q908:Q911)&lt;0,0,Q906-SUM(Q908:Q911))</f>
        <v>0.8154998331510015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0.69260287411030885</v>
      </c>
      <c r="G908" s="1">
        <f t="shared" si="1095"/>
        <v>0.73872800026665353</v>
      </c>
      <c r="H908" s="1">
        <f t="shared" si="1095"/>
        <v>0.63028406441288332</v>
      </c>
      <c r="I908" s="1">
        <f t="shared" si="1095"/>
        <v>2.689719894681605</v>
      </c>
      <c r="J908" s="1">
        <f t="shared" si="1095"/>
        <v>5.0752082516050034</v>
      </c>
      <c r="K908" s="1">
        <f t="shared" si="1095"/>
        <v>5.604105758460503</v>
      </c>
      <c r="L908" s="1">
        <f t="shared" ref="L908:O908" si="1096">L249*L906/SUM(L248:L250)</f>
        <v>5.5913061692008066</v>
      </c>
      <c r="M908" s="1">
        <f t="shared" si="1096"/>
        <v>3.9810261729471565</v>
      </c>
      <c r="N908" s="1">
        <f t="shared" si="1096"/>
        <v>3.552870126470189</v>
      </c>
      <c r="O908" s="1">
        <f t="shared" si="1096"/>
        <v>3.5814331230674905</v>
      </c>
      <c r="P908" s="1">
        <f>P249*P906/SUM(P248:P250)</f>
        <v>3.652730823967107</v>
      </c>
      <c r="Q908" s="1">
        <f>Q249*Q906/SUM(Q248:Q250)</f>
        <v>3.6489756479402482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9.0423955123969683E-4</v>
      </c>
      <c r="J909" s="1">
        <f t="shared" si="1097"/>
        <v>2.7481210899566347E-3</v>
      </c>
      <c r="K909" s="1">
        <f t="shared" si="1097"/>
        <v>2.7038061834166204E-3</v>
      </c>
      <c r="L909" s="1">
        <f t="shared" ref="L909:O909" si="1098">L250*L906/SUM(L248:L250)</f>
        <v>2.0737823663599299E-3</v>
      </c>
      <c r="M909" s="1">
        <f t="shared" si="1098"/>
        <v>4.7341579433583126E-3</v>
      </c>
      <c r="N909" s="1">
        <f t="shared" si="1098"/>
        <v>4.646856365487592E-3</v>
      </c>
      <c r="O909" s="1">
        <f t="shared" si="1098"/>
        <v>8.1573179540590391E-3</v>
      </c>
      <c r="P909" s="1">
        <f>P250*P906/SUM(P248:P250)</f>
        <v>6.3184557630484861E-3</v>
      </c>
      <c r="Q909" s="1">
        <f>Q250*Q906/SUM(Q248:Q250)</f>
        <v>1.4477658331224606E-2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1.2535556447364647E-2</v>
      </c>
      <c r="J910" s="1">
        <f t="shared" si="1099"/>
        <v>9.4727479207149107E-3</v>
      </c>
      <c r="K910" s="1">
        <f t="shared" si="1099"/>
        <v>7.7533523280922155E-3</v>
      </c>
      <c r="L910" s="1">
        <f t="shared" ref="L910:O910" si="1100">L287*L906/SUM(L248:L250)</f>
        <v>1.0200702402934214E-2</v>
      </c>
      <c r="M910" s="1">
        <f t="shared" si="1100"/>
        <v>1.5971582452279597E-2</v>
      </c>
      <c r="N910" s="1">
        <f t="shared" si="1100"/>
        <v>1.4965016475445491E-2</v>
      </c>
      <c r="O910" s="1">
        <f t="shared" si="1100"/>
        <v>2.2230706049047356E-2</v>
      </c>
      <c r="P910" s="1">
        <f>P287*P906/SUM(P248:P250)</f>
        <v>2.0770851603027028E-2</v>
      </c>
      <c r="Q910" s="1">
        <f>Q287*Q906/SUM(Q248:Q250)</f>
        <v>4.4977670400590503E-2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1.9530790986294888E-3</v>
      </c>
      <c r="J911" s="1">
        <f t="shared" si="1101"/>
        <v>4.3959826385426334E-3</v>
      </c>
      <c r="K911" s="1">
        <f t="shared" si="1101"/>
        <v>4.5381380927314533E-3</v>
      </c>
      <c r="L911" s="1">
        <f t="shared" ref="L911:O911" si="1102">L290</f>
        <v>5.0012594262824695E-3</v>
      </c>
      <c r="M911" s="1">
        <f t="shared" si="1102"/>
        <v>1.1854525013738773E-2</v>
      </c>
      <c r="N911" s="1">
        <f t="shared" si="1102"/>
        <v>1.1121328276291177E-2</v>
      </c>
      <c r="O911" s="1">
        <f t="shared" si="1102"/>
        <v>2.6636835641920903E-2</v>
      </c>
      <c r="P911" s="1">
        <f>P290</f>
        <v>1.9699877147197224E-2</v>
      </c>
      <c r="Q911" s="1">
        <f>Q290</f>
        <v>3.7603097047743964E-2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5.6100104979914764</v>
      </c>
      <c r="G912" s="1">
        <f t="shared" ref="G912:K912" si="1103">G905-G906</f>
        <v>6.0767072533171067</v>
      </c>
      <c r="H912" s="1">
        <f t="shared" si="1103"/>
        <v>6.0767092355725403</v>
      </c>
      <c r="I912" s="1">
        <f t="shared" si="1103"/>
        <v>6.076709314542093</v>
      </c>
      <c r="J912" s="1">
        <f t="shared" si="1103"/>
        <v>6.0767114885941558</v>
      </c>
      <c r="K912" s="1">
        <f t="shared" si="1103"/>
        <v>6.07671536827851</v>
      </c>
      <c r="L912" s="1">
        <f t="shared" ref="L912:O912" si="1104">L905-L906</f>
        <v>6.0767266311543553</v>
      </c>
      <c r="M912" s="1">
        <f t="shared" si="1104"/>
        <v>6.225477657807466</v>
      </c>
      <c r="N912" s="1">
        <f t="shared" si="1104"/>
        <v>9.0352562471942743</v>
      </c>
      <c r="O912" s="1">
        <f t="shared" si="1104"/>
        <v>9.0352980523469366</v>
      </c>
      <c r="P912" s="1">
        <f>P905-P906</f>
        <v>9.035360881906545</v>
      </c>
      <c r="Q912" s="1">
        <f>Q905-Q906</f>
        <v>9.0353862078662246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8.574373035298402</v>
      </c>
      <c r="G913" s="1">
        <f t="shared" ref="G913:O913" si="1105">G914</f>
        <v>9.3946172377265071</v>
      </c>
      <c r="H913" s="1">
        <f t="shared" si="1105"/>
        <v>9.2158749143865251</v>
      </c>
      <c r="I913" s="1">
        <f t="shared" si="1105"/>
        <v>7.9434668015252941</v>
      </c>
      <c r="J913" s="1">
        <f t="shared" si="1105"/>
        <v>5.1040098728697565</v>
      </c>
      <c r="K913" s="1">
        <f t="shared" si="1105"/>
        <v>3.2413143492793912</v>
      </c>
      <c r="L913" s="1">
        <f t="shared" si="1105"/>
        <v>1.9996262543152938</v>
      </c>
      <c r="M913" s="1">
        <f t="shared" si="1105"/>
        <v>0.69262296617240959</v>
      </c>
      <c r="N913" s="1">
        <f t="shared" si="1105"/>
        <v>0.62246140409303641</v>
      </c>
      <c r="O913" s="1">
        <f t="shared" si="1105"/>
        <v>0.60794475696663053</v>
      </c>
      <c r="P913" s="1">
        <f>P914</f>
        <v>0.59495713303628606</v>
      </c>
      <c r="Q913" s="1">
        <f>Q914</f>
        <v>0.569770304685003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8.574373035298402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9.3946172377265071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9.2158749143865251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7.9434668015252941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5.1040098728697565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3.2413143492793912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1.9996262543152938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0.69262296617240959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0.62246140409303641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0.60794475696663053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0.59495713303628606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0.569770304685003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2.0856387011963147</v>
      </c>
      <c r="G915" s="1">
        <f t="shared" ref="G915:O915" si="1106">G916</f>
        <v>2.4000934536962677</v>
      </c>
      <c r="H915" s="1">
        <f t="shared" si="1106"/>
        <v>2.3203917516155164</v>
      </c>
      <c r="I915" s="1">
        <f t="shared" si="1106"/>
        <v>2.5333676167557653</v>
      </c>
      <c r="J915" s="1">
        <f t="shared" si="1106"/>
        <v>2.6823467870528099</v>
      </c>
      <c r="K915" s="1">
        <f t="shared" si="1106"/>
        <v>3.0152022404091849</v>
      </c>
      <c r="L915" s="1">
        <f t="shared" si="1106"/>
        <v>2.8918288547190532</v>
      </c>
      <c r="M915" s="1">
        <f t="shared" si="1106"/>
        <v>2.953935598670185</v>
      </c>
      <c r="N915" s="1">
        <f t="shared" si="1106"/>
        <v>2.8831909292467097</v>
      </c>
      <c r="O915" s="1">
        <f t="shared" si="1106"/>
        <v>2.8158194063384463</v>
      </c>
      <c r="P915" s="1">
        <f>P916</f>
        <v>2.7547488486643337</v>
      </c>
      <c r="Q915" s="1">
        <f>Q916</f>
        <v>2.6332541688256614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2.0856387011963147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2.4000934536962677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2.3203917516155164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2.5333676167557653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2.6823467870528099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3.0152022404091849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2.8918288547190532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2.953935598670185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2.8831909292467097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2.8158194063384463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2.7547488486643337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2.6332541688256614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0.62699655533173881</v>
      </c>
      <c r="G917" s="1">
        <f t="shared" ref="G917:O917" si="1107">G918</f>
        <v>0.6873427413688441</v>
      </c>
      <c r="H917" s="1">
        <f t="shared" si="1107"/>
        <v>0.68701522188549924</v>
      </c>
      <c r="I917" s="1">
        <f t="shared" si="1107"/>
        <v>0.68740918459105771</v>
      </c>
      <c r="J917" s="1">
        <f t="shared" si="1107"/>
        <v>0.68728359952552898</v>
      </c>
      <c r="K917" s="1">
        <f t="shared" si="1107"/>
        <v>0.68731576479898904</v>
      </c>
      <c r="L917" s="1">
        <f t="shared" si="1107"/>
        <v>0.68736639030037716</v>
      </c>
      <c r="M917" s="1">
        <f t="shared" si="1107"/>
        <v>0.6870674860855619</v>
      </c>
      <c r="N917" s="1">
        <f t="shared" si="1107"/>
        <v>0.68743445326585106</v>
      </c>
      <c r="O917" s="1">
        <f t="shared" si="1107"/>
        <v>0.68691295188799251</v>
      </c>
      <c r="P917" s="1">
        <f>P918</f>
        <v>0.68756828679991688</v>
      </c>
      <c r="Q917" s="1">
        <f>Q918</f>
        <v>0.68694238447738754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0.62699655533173881</v>
      </c>
      <c r="G918" s="1">
        <f>[1]Services!C$19</f>
        <v>0.6873427413688441</v>
      </c>
      <c r="H918" s="1">
        <f>[1]Services!D$19</f>
        <v>0.68701522188549924</v>
      </c>
      <c r="I918" s="1">
        <f>[1]Services!E$19</f>
        <v>0.68740918459105771</v>
      </c>
      <c r="J918" s="1">
        <f>[1]Services!F$19</f>
        <v>0.68728359952552898</v>
      </c>
      <c r="K918" s="1">
        <f>[1]Services!G$19</f>
        <v>0.68731576479898904</v>
      </c>
      <c r="L918" s="1">
        <f>[1]Services!H$19</f>
        <v>0.68736639030037716</v>
      </c>
      <c r="M918" s="1">
        <f>[1]Services!I$19</f>
        <v>0.6870674860855619</v>
      </c>
      <c r="N918" s="1">
        <f>[1]Services!J$19</f>
        <v>0.68743445326585106</v>
      </c>
      <c r="O918" s="1">
        <f>[1]Services!K$19</f>
        <v>0.68691295188799251</v>
      </c>
      <c r="P918" s="1">
        <f>[1]Services!L$19</f>
        <v>0.68756828679991688</v>
      </c>
      <c r="Q918" s="1">
        <f>[1]Services!M$19</f>
        <v>0.68694238447738754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3.6844277636882616E-3</v>
      </c>
      <c r="J919" s="1">
        <f>[1]Services!F$20</f>
        <v>8.1360638842865145E-3</v>
      </c>
      <c r="K919" s="1">
        <f>[1]Services!G$20</f>
        <v>9.3587279342740061E-3</v>
      </c>
      <c r="L919" s="1">
        <f>[1]Services!H$20</f>
        <v>7.9599324882620604E-3</v>
      </c>
      <c r="M919" s="1">
        <f>[1]Services!I$20</f>
        <v>3.3043164357892292E-2</v>
      </c>
      <c r="N919" s="1">
        <f>[1]Services!J$20</f>
        <v>2.7207008707811897E-2</v>
      </c>
      <c r="O919" s="1">
        <f>[1]Services!K$20</f>
        <v>0.15288630076280646</v>
      </c>
      <c r="P919" s="1">
        <f>[1]Services!L$20</f>
        <v>0.22481837049475029</v>
      </c>
      <c r="Q919" s="1">
        <f>[1]Services!M$20</f>
        <v>0.20231111665255996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3.6844277636882616E-3</v>
      </c>
      <c r="J921" s="1">
        <f t="shared" si="1110"/>
        <v>8.1360638842865145E-3</v>
      </c>
      <c r="K921" s="1">
        <f t="shared" si="1110"/>
        <v>9.3587279342740061E-3</v>
      </c>
      <c r="L921" s="1">
        <f t="shared" si="1110"/>
        <v>7.9599324882620604E-3</v>
      </c>
      <c r="M921" s="1">
        <f t="shared" si="1110"/>
        <v>3.3043164357892292E-2</v>
      </c>
      <c r="N921" s="1">
        <f t="shared" si="1110"/>
        <v>2.7207008707811897E-2</v>
      </c>
      <c r="O921" s="1">
        <f t="shared" si="1110"/>
        <v>0.15288630076280646</v>
      </c>
      <c r="P921" s="1">
        <f>P922</f>
        <v>0.22481837049475029</v>
      </c>
      <c r="Q921" s="1">
        <f>Q922</f>
        <v>0.20231111665255996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3.6844277636882616E-3</v>
      </c>
      <c r="J922" s="1">
        <f>[1]Services!F$20</f>
        <v>8.1360638842865145E-3</v>
      </c>
      <c r="K922" s="1">
        <f>[1]Services!G$20</f>
        <v>9.3587279342740061E-3</v>
      </c>
      <c r="L922" s="1">
        <f>[1]Services!H$20</f>
        <v>7.9599324882620604E-3</v>
      </c>
      <c r="M922" s="1">
        <f>[1]Services!I$20</f>
        <v>3.3043164357892292E-2</v>
      </c>
      <c r="N922" s="1">
        <f>[1]Services!J$20</f>
        <v>2.7207008707811897E-2</v>
      </c>
      <c r="O922" s="1">
        <f>[1]Services!K$20</f>
        <v>0.15288630076280646</v>
      </c>
      <c r="P922" s="1">
        <f>[1]Services!L$20</f>
        <v>0.22481837049475029</v>
      </c>
      <c r="Q922" s="1">
        <f>[1]Services!M$20</f>
        <v>0.20231111665255996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2.9295993419938355</v>
      </c>
      <c r="G923" s="1">
        <f t="shared" ref="G923:O923" si="1111">G924</f>
        <v>3.1924582632139717</v>
      </c>
      <c r="H923" s="1">
        <f t="shared" si="1111"/>
        <v>3.3623995645352722</v>
      </c>
      <c r="I923" s="1">
        <f t="shared" si="1111"/>
        <v>3.6688550691023991</v>
      </c>
      <c r="J923" s="1">
        <f t="shared" si="1111"/>
        <v>3.9903773764043491</v>
      </c>
      <c r="K923" s="1">
        <f t="shared" si="1111"/>
        <v>4.3250071811154678</v>
      </c>
      <c r="L923" s="1">
        <f t="shared" si="1111"/>
        <v>4.7092305999862791</v>
      </c>
      <c r="M923" s="1">
        <f t="shared" si="1111"/>
        <v>5.1351049361157113</v>
      </c>
      <c r="N923" s="1">
        <f t="shared" si="1111"/>
        <v>5.5025927971133184</v>
      </c>
      <c r="O923" s="1">
        <f t="shared" si="1111"/>
        <v>5.9206933467382683</v>
      </c>
      <c r="P923" s="1">
        <f>P924</f>
        <v>6.4001583752575018</v>
      </c>
      <c r="Q923" s="1">
        <f>Q924</f>
        <v>6.7449481546076724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2.9295993419938355</v>
      </c>
      <c r="G924" s="1">
        <f>[1]Services!C$21-G925</f>
        <v>3.1924582632139717</v>
      </c>
      <c r="H924" s="1">
        <f>[1]Services!D$21-H925</f>
        <v>3.3623995645352722</v>
      </c>
      <c r="I924" s="1">
        <f>[1]Services!E$21-I925</f>
        <v>3.6688550691023991</v>
      </c>
      <c r="J924" s="1">
        <f>[1]Services!F$21-J925</f>
        <v>3.9903773764043491</v>
      </c>
      <c r="K924" s="1">
        <f>[1]Services!G$21-K925</f>
        <v>4.3250071811154678</v>
      </c>
      <c r="L924" s="1">
        <f>[1]Services!H$21-L925</f>
        <v>4.7092305999862791</v>
      </c>
      <c r="M924" s="1">
        <f>[1]Services!I$21-M925</f>
        <v>5.1351049361157113</v>
      </c>
      <c r="N924" s="1">
        <f>[1]Services!J$21-N925</f>
        <v>5.5025927971133184</v>
      </c>
      <c r="O924" s="1">
        <f>[1]Services!K$21-O925</f>
        <v>5.9206933467382683</v>
      </c>
      <c r="P924" s="1">
        <f>[1]Services!L$21-P925</f>
        <v>6.4001583752575018</v>
      </c>
      <c r="Q924" s="1">
        <f>[1]Services!M$21-Q925</f>
        <v>6.7449481546076724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2.1389640654250848E-3</v>
      </c>
      <c r="I925" s="1">
        <f>[1]Services!E$50-I896</f>
        <v>2.2398644397323398E-3</v>
      </c>
      <c r="J925" s="1">
        <f>[1]Services!F$50-J896</f>
        <v>9.1380094348823878E-3</v>
      </c>
      <c r="K925" s="1">
        <f>[1]Services!G$50-K896</f>
        <v>2.6113479851795102E-2</v>
      </c>
      <c r="L925" s="1">
        <f>[1]Services!H$50-L896</f>
        <v>2.7652845453916958E-2</v>
      </c>
      <c r="M925" s="1">
        <f>[1]Services!I$50-M896</f>
        <v>2.0921392352089757E-2</v>
      </c>
      <c r="N925" s="1">
        <f>[1]Services!J$50-N896</f>
        <v>4.4897612473178042E-2</v>
      </c>
      <c r="O925" s="1">
        <f>[1]Services!K$50-O896</f>
        <v>5.3868358020164778E-2</v>
      </c>
      <c r="P925" s="1">
        <f>[1]Services!L$50-P896</f>
        <v>4.1309885178054548E-2</v>
      </c>
      <c r="Q925" s="1">
        <f>[1]Services!M$50-Q896</f>
        <v>0.15879055596528846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73.238420387677351</v>
      </c>
      <c r="G926" s="17">
        <f>[1]Services!C$59</f>
        <v>78.574176819594356</v>
      </c>
      <c r="H926" s="17">
        <f>[1]Services!D$59</f>
        <v>77.943213506277388</v>
      </c>
      <c r="I926" s="17">
        <f>[1]Services!E$59</f>
        <v>76.695622552243918</v>
      </c>
      <c r="J926" s="17">
        <f>[1]Services!F$59</f>
        <v>74.065724701992252</v>
      </c>
      <c r="K926" s="17">
        <f>[1]Services!G$59</f>
        <v>71.379250385597516</v>
      </c>
      <c r="L926" s="17">
        <f>[1]Services!H$59</f>
        <v>68.157025456374782</v>
      </c>
      <c r="M926" s="17">
        <f>[1]Services!I$59</f>
        <v>64.996242579406243</v>
      </c>
      <c r="N926" s="17">
        <f>[1]Services!J$59</f>
        <v>63.61168957478673</v>
      </c>
      <c r="O926" s="17">
        <f>[1]Services!K$59</f>
        <v>62.320232457371922</v>
      </c>
      <c r="P926" s="17">
        <f>[1]Services!L$59</f>
        <v>61.102520094435157</v>
      </c>
      <c r="Q926" s="17">
        <f>[1]Services!M$59</f>
        <v>58.759367372776666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63.650059478769613</v>
      </c>
      <c r="G927" s="1">
        <f t="shared" ref="G927:K927" si="1114">SUM(G928:G930)</f>
        <v>63.681591178772649</v>
      </c>
      <c r="H927" s="1">
        <f t="shared" si="1114"/>
        <v>68.611904676137627</v>
      </c>
      <c r="I927" s="1">
        <f t="shared" si="1114"/>
        <v>69.229497946934444</v>
      </c>
      <c r="J927" s="1">
        <f t="shared" si="1114"/>
        <v>69.529258797040669</v>
      </c>
      <c r="K927" s="1">
        <f t="shared" si="1114"/>
        <v>70.00173549139086</v>
      </c>
      <c r="L927" s="1">
        <f t="shared" ref="L927:O927" si="1115">SUM(L928:L930)</f>
        <v>69.660240191714024</v>
      </c>
      <c r="M927" s="1">
        <f t="shared" si="1115"/>
        <v>69.392458788236993</v>
      </c>
      <c r="N927" s="1">
        <f t="shared" si="1115"/>
        <v>70.919435591095592</v>
      </c>
      <c r="O927" s="1">
        <f t="shared" si="1115"/>
        <v>72.323230819077736</v>
      </c>
      <c r="P927" s="1">
        <f>SUM(P928:P930)</f>
        <v>73.767228158270584</v>
      </c>
      <c r="Q927" s="1">
        <f>SUM(Q928:Q930)</f>
        <v>74.976027954648075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2.3940494973206849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0.36203380828897452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2.2493097848853867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1.9618253253778206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1.6500519707527854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1.3549814035972183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1.0710716438315646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0.81026870525500316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0.79079507358736134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0.7723484208269592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0.75558450428252599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0.72236846208615457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4.2612354065364899</v>
      </c>
      <c r="G929" s="1">
        <f>[1]Services!C$47</f>
        <v>4.6176628450059232</v>
      </c>
      <c r="H929" s="1">
        <f>[1]Services!D$47</f>
        <v>4.8243124186810427</v>
      </c>
      <c r="I929" s="1">
        <f>[1]Services!E$47</f>
        <v>5.1975446812284005</v>
      </c>
      <c r="J929" s="1">
        <f>[1]Services!F$47</f>
        <v>5.5865283269660901</v>
      </c>
      <c r="K929" s="1">
        <f>[1]Services!G$47</f>
        <v>5.9884714815444937</v>
      </c>
      <c r="L929" s="1">
        <f>[1]Services!H$47</f>
        <v>6.4533900814626781</v>
      </c>
      <c r="M929" s="1">
        <f>[1]Services!I$47</f>
        <v>6.9690709847284671</v>
      </c>
      <c r="N929" s="1">
        <f>[1]Services!J$47</f>
        <v>7.4678045103680732</v>
      </c>
      <c r="O929" s="1">
        <f>[1]Services!K$47</f>
        <v>8.0352266848590777</v>
      </c>
      <c r="P929" s="1">
        <f>[1]Services!L$47</f>
        <v>8.6859292235637486</v>
      </c>
      <c r="Q929" s="1">
        <f>[1]Services!M$47</f>
        <v>9.1538582098247012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58.701894525477755</v>
      </c>
      <c r="H930" s="1">
        <f>[1]Services!D$3-([1]Services!D$6-[1]Services!D$58)</f>
        <v>61.538282472571197</v>
      </c>
      <c r="I930" s="1">
        <f>[1]Services!E$3-([1]Services!E$6-[1]Services!E$58)</f>
        <v>62.07012794032822</v>
      </c>
      <c r="J930" s="1">
        <f>[1]Services!F$3-([1]Services!F$6-[1]Services!F$58)</f>
        <v>62.292678499321788</v>
      </c>
      <c r="K930" s="1">
        <f>[1]Services!G$3-([1]Services!G$6-[1]Services!G$58)</f>
        <v>62.658282606249145</v>
      </c>
      <c r="L930" s="1">
        <f>[1]Services!H$3-([1]Services!H$6-[1]Services!H$58)</f>
        <v>62.135778466419779</v>
      </c>
      <c r="M930" s="1">
        <f>[1]Services!I$3-([1]Services!I$6-[1]Services!I$58)</f>
        <v>61.613119098253527</v>
      </c>
      <c r="N930" s="1">
        <f>[1]Services!J$3-([1]Services!J$6-[1]Services!J$58)</f>
        <v>62.660836007140155</v>
      </c>
      <c r="O930" s="1">
        <f>[1]Services!K$3-([1]Services!K$6-[1]Services!K$58)</f>
        <v>63.515655713391695</v>
      </c>
      <c r="P930" s="1">
        <f>[1]Services!L$3-([1]Services!L$6-[1]Services!L$58)</f>
        <v>64.325714430424313</v>
      </c>
      <c r="Q930" s="1">
        <f>[1]Services!M$3-([1]Services!M$6-[1]Services!M$58)</f>
        <v>65.099801282737218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24.84307072279644</v>
      </c>
      <c r="G931" s="1">
        <f t="shared" ref="G931:O931" si="1118">G932</f>
        <v>22.06461726283543</v>
      </c>
      <c r="H931" s="1">
        <f t="shared" si="1118"/>
        <v>20.862532402925407</v>
      </c>
      <c r="I931" s="1">
        <f t="shared" si="1118"/>
        <v>17.578357255516824</v>
      </c>
      <c r="J931" s="1">
        <f t="shared" si="1118"/>
        <v>14.117606678336438</v>
      </c>
      <c r="K931" s="1">
        <f t="shared" si="1118"/>
        <v>11.668264803251207</v>
      </c>
      <c r="L931" s="1">
        <f t="shared" si="1118"/>
        <v>10.813802899899635</v>
      </c>
      <c r="M931" s="1">
        <f t="shared" si="1118"/>
        <v>11.155347745897284</v>
      </c>
      <c r="N931" s="1">
        <f t="shared" si="1118"/>
        <v>7.6008132639210961</v>
      </c>
      <c r="O931" s="1">
        <f t="shared" si="1118"/>
        <v>6.2327643783997049</v>
      </c>
      <c r="P931" s="1">
        <f>P932</f>
        <v>3.6238886622300051</v>
      </c>
      <c r="Q931" s="1">
        <f>Q932</f>
        <v>1.8894547070700578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24.84307072279644</v>
      </c>
      <c r="G932" s="1">
        <f>[1]Services!C$48</f>
        <v>22.06461726283543</v>
      </c>
      <c r="H932" s="1">
        <f>[1]Services!D$48</f>
        <v>20.862532402925407</v>
      </c>
      <c r="I932" s="1">
        <f>[1]Services!E$48</f>
        <v>17.578357255516824</v>
      </c>
      <c r="J932" s="1">
        <f>[1]Services!F$48</f>
        <v>14.117606678336438</v>
      </c>
      <c r="K932" s="1">
        <f>[1]Services!G$48</f>
        <v>11.668264803251207</v>
      </c>
      <c r="L932" s="1">
        <f>[1]Services!H$48</f>
        <v>10.813802899899635</v>
      </c>
      <c r="M932" s="1">
        <f>[1]Services!I$48</f>
        <v>11.155347745897284</v>
      </c>
      <c r="N932" s="1">
        <f>[1]Services!J$48</f>
        <v>7.6008132639210961</v>
      </c>
      <c r="O932" s="1">
        <f>[1]Services!K$48</f>
        <v>6.2327643783997049</v>
      </c>
      <c r="P932" s="1">
        <f>[1]Services!L$48</f>
        <v>3.6238886622300051</v>
      </c>
      <c r="Q932" s="1">
        <f>[1]Services!M$48</f>
        <v>1.8894547070700578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25.41279432338877</v>
      </c>
      <c r="G933" s="1">
        <f t="shared" ref="G933:K933" si="1119">SUM(G934:G936)</f>
        <v>26.667694259476644</v>
      </c>
      <c r="H933" s="1">
        <f t="shared" si="1119"/>
        <v>25.590257327856246</v>
      </c>
      <c r="I933" s="1">
        <f t="shared" si="1119"/>
        <v>26.457551667832103</v>
      </c>
      <c r="J933" s="1">
        <f t="shared" si="1119"/>
        <v>26.89675973576027</v>
      </c>
      <c r="K933" s="1">
        <f t="shared" si="1119"/>
        <v>27.18409388462694</v>
      </c>
      <c r="L933" s="1">
        <f t="shared" ref="L933:O933" si="1120">SUM(L934:L936)</f>
        <v>25.643024568825481</v>
      </c>
      <c r="M933" s="1">
        <f t="shared" si="1120"/>
        <v>24.204235200764359</v>
      </c>
      <c r="N933" s="1">
        <f t="shared" si="1120"/>
        <v>23.67065503063581</v>
      </c>
      <c r="O933" s="1">
        <f t="shared" si="1120"/>
        <v>23.159758218880068</v>
      </c>
      <c r="P933" s="1">
        <f>SUM(P934:P936)</f>
        <v>23.863270888524781</v>
      </c>
      <c r="Q933" s="1">
        <f>SUM(Q934:Q936)</f>
        <v>22.971939360782631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24.189720563286023</v>
      </c>
      <c r="G934" s="1">
        <f>[1]Services!C$49</f>
        <v>25.326923455272887</v>
      </c>
      <c r="H934" s="1">
        <f>[1]Services!D$49</f>
        <v>24.172549773250957</v>
      </c>
      <c r="I934" s="1">
        <f>[1]Services!E$49</f>
        <v>25.040904566914126</v>
      </c>
      <c r="J934" s="1">
        <f>[1]Services!F$49</f>
        <v>25.330934532625143</v>
      </c>
      <c r="K934" s="1">
        <f>[1]Services!G$49</f>
        <v>25.468211726336119</v>
      </c>
      <c r="L934" s="1">
        <f>[1]Services!H$49</f>
        <v>23.83530484854078</v>
      </c>
      <c r="M934" s="1">
        <f>[1]Services!I$49</f>
        <v>22.266910514927691</v>
      </c>
      <c r="N934" s="1">
        <f>[1]Services!J$49</f>
        <v>21.690069463920704</v>
      </c>
      <c r="O934" s="1">
        <f>[1]Services!K$49</f>
        <v>21.165309951483298</v>
      </c>
      <c r="P934" s="1">
        <f>[1]Services!L$49</f>
        <v>20.726559679475812</v>
      </c>
      <c r="Q934" s="1">
        <f>[1]Services!M$49</f>
        <v>19.599668272251961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4.3215804587159873E-3</v>
      </c>
      <c r="I935" s="1">
        <f>[1]Services!E$50</f>
        <v>4.3935802471672877E-3</v>
      </c>
      <c r="J935" s="1">
        <f>[1]Services!F$50</f>
        <v>1.7445290739320926E-2</v>
      </c>
      <c r="K935" s="1">
        <f>[1]Services!G$50</f>
        <v>4.862510041368745E-2</v>
      </c>
      <c r="L935" s="1">
        <f>[1]Services!H$50</f>
        <v>5.0319112219422681E-2</v>
      </c>
      <c r="M935" s="1">
        <f>[1]Services!I$50</f>
        <v>3.7266230127159891E-2</v>
      </c>
      <c r="N935" s="1">
        <f>[1]Services!J$50</f>
        <v>7.9973872217848407E-2</v>
      </c>
      <c r="O935" s="1">
        <f>[1]Services!K$50</f>
        <v>9.5953012723418524E-2</v>
      </c>
      <c r="P935" s="1">
        <f>[1]Services!L$50</f>
        <v>7.3583232973409671E-2</v>
      </c>
      <c r="Q935" s="1">
        <f>[1]Services!M$50</f>
        <v>0.28284567781316983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1.223073760102745</v>
      </c>
      <c r="G936" s="1">
        <f>[1]Services!C$56</f>
        <v>1.3407708042037567</v>
      </c>
      <c r="H936" s="1">
        <f>[1]Services!D$56</f>
        <v>1.4133859741465733</v>
      </c>
      <c r="I936" s="1">
        <f>[1]Services!E$56</f>
        <v>1.4122535206708078</v>
      </c>
      <c r="J936" s="1">
        <f>[1]Services!F$56</f>
        <v>1.5483799123958042</v>
      </c>
      <c r="K936" s="1">
        <f>[1]Services!G$56</f>
        <v>1.6672570578771351</v>
      </c>
      <c r="L936" s="1">
        <f>[1]Services!H$56</f>
        <v>1.7574006080652771</v>
      </c>
      <c r="M936" s="1">
        <f>[1]Services!I$56</f>
        <v>1.900058455709507</v>
      </c>
      <c r="N936" s="1">
        <f>[1]Services!J$56</f>
        <v>1.9006116944972571</v>
      </c>
      <c r="O936" s="1">
        <f>[1]Services!K$56</f>
        <v>1.8984952546733507</v>
      </c>
      <c r="P936" s="1">
        <f>[1]Services!L$56</f>
        <v>3.0631279760755579</v>
      </c>
      <c r="Q936" s="1">
        <f>[1]Services!M$56</f>
        <v>3.0894254107174999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7.6496504658117024</v>
      </c>
      <c r="G937" s="1">
        <f t="shared" ref="G937:K937" si="1125">G938+G944</f>
        <v>8.2860184522664522</v>
      </c>
      <c r="H937" s="1">
        <f t="shared" si="1125"/>
        <v>8.0429507134448635</v>
      </c>
      <c r="I937" s="1">
        <f t="shared" si="1125"/>
        <v>9.8489721862447848</v>
      </c>
      <c r="J937" s="1">
        <f t="shared" si="1125"/>
        <v>12.072127588050135</v>
      </c>
      <c r="K937" s="1">
        <f t="shared" si="1125"/>
        <v>12.481372576829948</v>
      </c>
      <c r="L937" s="1">
        <f t="shared" ref="L937:O937" si="1126">L938+L944</f>
        <v>12.47947223242884</v>
      </c>
      <c r="M937" s="1">
        <f t="shared" si="1126"/>
        <v>11.034049357364772</v>
      </c>
      <c r="N937" s="1">
        <f t="shared" si="1126"/>
        <v>13.377332089843748</v>
      </c>
      <c r="O937" s="1">
        <f t="shared" si="1126"/>
        <v>13.400314822469888</v>
      </c>
      <c r="P937" s="1">
        <f>P938+P944</f>
        <v>13.458444120192574</v>
      </c>
      <c r="Q937" s="1">
        <f>Q938+Q944</f>
        <v>13.460950913589667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2.0957400728001394</v>
      </c>
      <c r="G938" s="1">
        <f>[1]Services!C$51</f>
        <v>2.2700782714825154</v>
      </c>
      <c r="H938" s="1">
        <f>[1]Services!D$51</f>
        <v>2.027008570228046</v>
      </c>
      <c r="I938" s="1">
        <f>[1]Services!E$51</f>
        <v>3.8330299648481048</v>
      </c>
      <c r="J938" s="1">
        <f>[1]Services!F$51</f>
        <v>6.0561832143419219</v>
      </c>
      <c r="K938" s="1">
        <f>[1]Services!G$51</f>
        <v>6.4654243622342129</v>
      </c>
      <c r="L938" s="1">
        <f>[1]Services!H$51</f>
        <v>6.4635128675860374</v>
      </c>
      <c r="M938" s="1">
        <f>[1]Services!I$51</f>
        <v>4.8708264761353739</v>
      </c>
      <c r="N938" s="1">
        <f>[1]Services!J$51</f>
        <v>4.432428405121418</v>
      </c>
      <c r="O938" s="1">
        <f>[1]Services!K$51</f>
        <v>4.4553697506464145</v>
      </c>
      <c r="P938" s="1">
        <f>[1]Services!L$51</f>
        <v>4.513436847105095</v>
      </c>
      <c r="Q938" s="1">
        <f>[1]Services!M$51</f>
        <v>4.5159185678021005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1.4100632274309337</v>
      </c>
      <c r="G939" s="1">
        <f t="shared" ref="G939:K939" si="1127">IFERROR(G907/G$906,0)*G$938</f>
        <v>1.5387375512185284</v>
      </c>
      <c r="H939" s="1">
        <f t="shared" si="1127"/>
        <v>1.4030273464592915</v>
      </c>
      <c r="I939" s="1">
        <f t="shared" si="1127"/>
        <v>1.1549683227670546</v>
      </c>
      <c r="J939" s="1">
        <f t="shared" si="1127"/>
        <v>1.0152763621202461</v>
      </c>
      <c r="K939" s="1">
        <f t="shared" si="1127"/>
        <v>0.90251431772011759</v>
      </c>
      <c r="L939" s="1">
        <f t="shared" ref="L939:O939" si="1128">IFERROR(L907/L$906,0)*L$938</f>
        <v>0.91101677332361797</v>
      </c>
      <c r="M939" s="1">
        <f t="shared" si="1128"/>
        <v>0.89737590216240581</v>
      </c>
      <c r="N939" s="1">
        <f t="shared" si="1128"/>
        <v>0.88466111080987886</v>
      </c>
      <c r="O939" s="1">
        <f t="shared" si="1128"/>
        <v>0.85329634776102248</v>
      </c>
      <c r="P939" s="1">
        <f t="shared" ref="P939:Q943" si="1129">IFERROR(P907/P$906,0)*P$938</f>
        <v>0.85091203870951893</v>
      </c>
      <c r="Q939" s="1">
        <f t="shared" si="1129"/>
        <v>0.80734483481949149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0.68567684536920581</v>
      </c>
      <c r="G940" s="1">
        <f t="shared" ref="G940:K943" si="1130">IFERROR(G908/G$906,0)*G$938</f>
        <v>0.73134072026398689</v>
      </c>
      <c r="H940" s="1">
        <f t="shared" si="1130"/>
        <v>0.62398122376875453</v>
      </c>
      <c r="I940" s="1">
        <f t="shared" si="1130"/>
        <v>2.6628226957347887</v>
      </c>
      <c r="J940" s="1">
        <f t="shared" si="1130"/>
        <v>5.0244561690889533</v>
      </c>
      <c r="K940" s="1">
        <f t="shared" si="1130"/>
        <v>5.5480647008758979</v>
      </c>
      <c r="L940" s="1">
        <f t="shared" ref="L940:O940" si="1131">IFERROR(L908/L$906,0)*L$938</f>
        <v>5.5353931075087983</v>
      </c>
      <c r="M940" s="1">
        <f t="shared" si="1131"/>
        <v>3.941215911217685</v>
      </c>
      <c r="N940" s="1">
        <f t="shared" si="1131"/>
        <v>3.5173414252054873</v>
      </c>
      <c r="O940" s="1">
        <f t="shared" si="1131"/>
        <v>3.5456187918368154</v>
      </c>
      <c r="P940" s="1">
        <f t="shared" si="1129"/>
        <v>3.6162035157274359</v>
      </c>
      <c r="Q940" s="1">
        <f t="shared" si="1129"/>
        <v>3.612485891460846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8.951971557272999E-4</v>
      </c>
      <c r="J941" s="1">
        <f t="shared" si="1130"/>
        <v>2.7206398790570684E-3</v>
      </c>
      <c r="K941" s="1">
        <f t="shared" si="1130"/>
        <v>2.6767681215824541E-3</v>
      </c>
      <c r="L941" s="1">
        <f t="shared" ref="L941:O941" si="1132">IFERROR(L909/L$906,0)*L$938</f>
        <v>2.0530445426963305E-3</v>
      </c>
      <c r="M941" s="1">
        <f t="shared" si="1132"/>
        <v>4.6868163639247297E-3</v>
      </c>
      <c r="N941" s="1">
        <f t="shared" si="1132"/>
        <v>4.6003878018327166E-3</v>
      </c>
      <c r="O941" s="1">
        <f t="shared" si="1132"/>
        <v>8.0757447745184487E-3</v>
      </c>
      <c r="P941" s="1">
        <f t="shared" si="1129"/>
        <v>6.2552712054180018E-3</v>
      </c>
      <c r="Q941" s="1">
        <f t="shared" si="1129"/>
        <v>1.4332881747912361E-2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1.2410200882891E-2</v>
      </c>
      <c r="J942" s="1">
        <f t="shared" si="1130"/>
        <v>9.3780204415077617E-3</v>
      </c>
      <c r="K942" s="1">
        <f t="shared" si="1130"/>
        <v>7.6758188048112932E-3</v>
      </c>
      <c r="L942" s="1">
        <f t="shared" ref="L942:O942" si="1133">IFERROR(L910/L$906,0)*L$938</f>
        <v>1.0098695378904872E-2</v>
      </c>
      <c r="M942" s="1">
        <f t="shared" si="1133"/>
        <v>1.5811866627756802E-2</v>
      </c>
      <c r="N942" s="1">
        <f t="shared" si="1133"/>
        <v>1.4815366310691035E-2</v>
      </c>
      <c r="O942" s="1">
        <f t="shared" si="1133"/>
        <v>2.2008398988556881E-2</v>
      </c>
      <c r="P942" s="1">
        <f t="shared" si="1129"/>
        <v>2.0563143086996756E-2</v>
      </c>
      <c r="Q942" s="1">
        <f t="shared" si="1129"/>
        <v>4.4527893696584601E-2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1.9335483076431941E-3</v>
      </c>
      <c r="J943" s="1">
        <f t="shared" si="1130"/>
        <v>4.3520228121572075E-3</v>
      </c>
      <c r="K943" s="1">
        <f t="shared" si="1130"/>
        <v>4.4927567118041387E-3</v>
      </c>
      <c r="L943" s="1">
        <f t="shared" ref="L943:O943" si="1134">IFERROR(L911/L$906,0)*L$938</f>
        <v>4.9512468320196444E-3</v>
      </c>
      <c r="M943" s="1">
        <f t="shared" si="1134"/>
        <v>1.1735979763601386E-2</v>
      </c>
      <c r="N943" s="1">
        <f t="shared" si="1134"/>
        <v>1.1010114993528266E-2</v>
      </c>
      <c r="O943" s="1">
        <f t="shared" si="1134"/>
        <v>2.637046728550169E-2</v>
      </c>
      <c r="P943" s="1">
        <f t="shared" si="1129"/>
        <v>1.9502878375725254E-2</v>
      </c>
      <c r="Q943" s="1">
        <f t="shared" si="1129"/>
        <v>3.7227066077266523E-2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5.553910393011563</v>
      </c>
      <c r="G944" s="1">
        <f>[1]Services!C$52</f>
        <v>6.0159401807839368</v>
      </c>
      <c r="H944" s="1">
        <f>[1]Services!D$52</f>
        <v>6.015942143216817</v>
      </c>
      <c r="I944" s="1">
        <f>[1]Services!E$52</f>
        <v>6.0159422213966804</v>
      </c>
      <c r="J944" s="1">
        <f>[1]Services!F$52</f>
        <v>6.015944373708213</v>
      </c>
      <c r="K944" s="1">
        <f>[1]Services!G$52</f>
        <v>6.0159482145957357</v>
      </c>
      <c r="L944" s="1">
        <f>[1]Services!H$52</f>
        <v>6.0159593648428027</v>
      </c>
      <c r="M944" s="1">
        <f>[1]Services!I$52</f>
        <v>6.1632228812293981</v>
      </c>
      <c r="N944" s="1">
        <f>[1]Services!J$52</f>
        <v>8.9449036847223287</v>
      </c>
      <c r="O944" s="1">
        <f>[1]Services!K$52</f>
        <v>8.9449450718234722</v>
      </c>
      <c r="P944" s="1">
        <f>[1]Services!L$52</f>
        <v>8.9450072730874801</v>
      </c>
      <c r="Q944" s="1">
        <f>[1]Services!M$52</f>
        <v>8.9450323457875651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6.1735485854148386</v>
      </c>
      <c r="G945" s="1">
        <f t="shared" ref="G945:O945" si="1135">G946</f>
        <v>6.7641244111630865</v>
      </c>
      <c r="H945" s="1">
        <f t="shared" si="1135"/>
        <v>6.6354299383582971</v>
      </c>
      <c r="I945" s="1">
        <f t="shared" si="1135"/>
        <v>5.7192960970982138</v>
      </c>
      <c r="J945" s="1">
        <f t="shared" si="1135"/>
        <v>3.6748871084662271</v>
      </c>
      <c r="K945" s="1">
        <f t="shared" si="1135"/>
        <v>2.33374633148116</v>
      </c>
      <c r="L945" s="1">
        <f t="shared" si="1135"/>
        <v>1.4397309031070127</v>
      </c>
      <c r="M945" s="1">
        <f t="shared" si="1135"/>
        <v>0.49868853564413534</v>
      </c>
      <c r="N945" s="1">
        <f t="shared" si="1135"/>
        <v>0.44817221094698667</v>
      </c>
      <c r="O945" s="1">
        <f t="shared" si="1135"/>
        <v>0.43772022501597418</v>
      </c>
      <c r="P945" s="1">
        <f>P946</f>
        <v>0.42836913578612612</v>
      </c>
      <c r="Q945" s="1">
        <f>Q946</f>
        <v>0.41023461937320188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6.1735485854148386</v>
      </c>
      <c r="G946" s="1">
        <f>[1]Services!C$53</f>
        <v>6.7641244111630865</v>
      </c>
      <c r="H946" s="1">
        <f>[1]Services!D$53</f>
        <v>6.6354299383582971</v>
      </c>
      <c r="I946" s="1">
        <f>[1]Services!E$53</f>
        <v>5.7192960970982138</v>
      </c>
      <c r="J946" s="1">
        <f>[1]Services!F$53</f>
        <v>3.6748871084662271</v>
      </c>
      <c r="K946" s="1">
        <f>[1]Services!G$53</f>
        <v>2.33374633148116</v>
      </c>
      <c r="L946" s="1">
        <f>[1]Services!H$53</f>
        <v>1.4397309031070127</v>
      </c>
      <c r="M946" s="1">
        <f>[1]Services!I$53</f>
        <v>0.49868853564413534</v>
      </c>
      <c r="N946" s="1">
        <f>[1]Services!J$53</f>
        <v>0.44817221094698667</v>
      </c>
      <c r="O946" s="1">
        <f>[1]Services!K$53</f>
        <v>0.43772022501597418</v>
      </c>
      <c r="P946" s="1">
        <f>[1]Services!L$53</f>
        <v>0.42836913578612612</v>
      </c>
      <c r="Q946" s="1">
        <f>[1]Services!M$53</f>
        <v>0.41023461937320188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1.8770748310766832</v>
      </c>
      <c r="G947" s="1">
        <f t="shared" ref="G947:O947" si="1136">G948</f>
        <v>2.1600841083266387</v>
      </c>
      <c r="H947" s="1">
        <f t="shared" si="1136"/>
        <v>2.0883525764539623</v>
      </c>
      <c r="I947" s="1">
        <f t="shared" si="1136"/>
        <v>2.2800308550801898</v>
      </c>
      <c r="J947" s="1">
        <f t="shared" si="1136"/>
        <v>2.4141121083475259</v>
      </c>
      <c r="K947" s="1">
        <f t="shared" si="1136"/>
        <v>2.7136820163682702</v>
      </c>
      <c r="L947" s="1">
        <f t="shared" si="1136"/>
        <v>2.6026459692471513</v>
      </c>
      <c r="M947" s="1">
        <f t="shared" si="1136"/>
        <v>2.6585420388031635</v>
      </c>
      <c r="N947" s="1">
        <f t="shared" si="1136"/>
        <v>2.5948718363220369</v>
      </c>
      <c r="O947" s="1">
        <f t="shared" si="1136"/>
        <v>2.5342374657046034</v>
      </c>
      <c r="P947" s="1">
        <f>P948</f>
        <v>2.479273963797902</v>
      </c>
      <c r="Q947" s="1">
        <f>Q948</f>
        <v>2.3699287519430943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1.8770748310766832</v>
      </c>
      <c r="G948" s="1">
        <f>[1]Services!C$54</f>
        <v>2.1600841083266387</v>
      </c>
      <c r="H948" s="1">
        <f>[1]Services!D$54</f>
        <v>2.0883525764539623</v>
      </c>
      <c r="I948" s="1">
        <f>[1]Services!E$54</f>
        <v>2.2800308550801898</v>
      </c>
      <c r="J948" s="1">
        <f>[1]Services!F$54</f>
        <v>2.4141121083475259</v>
      </c>
      <c r="K948" s="1">
        <f>[1]Services!G$54</f>
        <v>2.7136820163682702</v>
      </c>
      <c r="L948" s="1">
        <f>[1]Services!H$54</f>
        <v>2.6026459692471513</v>
      </c>
      <c r="M948" s="1">
        <f>[1]Services!I$54</f>
        <v>2.6585420388031635</v>
      </c>
      <c r="N948" s="1">
        <f>[1]Services!J$54</f>
        <v>2.5948718363220369</v>
      </c>
      <c r="O948" s="1">
        <f>[1]Services!K$54</f>
        <v>2.5342374657046034</v>
      </c>
      <c r="P948" s="1">
        <f>[1]Services!L$54</f>
        <v>2.479273963797902</v>
      </c>
      <c r="Q948" s="1">
        <f>[1]Services!M$54</f>
        <v>2.3699287519430943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0.62699655533173881</v>
      </c>
      <c r="G949" s="1">
        <f t="shared" ref="G949:O949" si="1137">G950</f>
        <v>0.6873427413688441</v>
      </c>
      <c r="H949" s="1">
        <f t="shared" si="1137"/>
        <v>0.68701522188549924</v>
      </c>
      <c r="I949" s="1">
        <f t="shared" si="1137"/>
        <v>0.68740918459105771</v>
      </c>
      <c r="J949" s="1">
        <f t="shared" si="1137"/>
        <v>0.68728359952552898</v>
      </c>
      <c r="K949" s="1">
        <f t="shared" si="1137"/>
        <v>0.68731576479898904</v>
      </c>
      <c r="L949" s="1">
        <f t="shared" si="1137"/>
        <v>0.68736639030037716</v>
      </c>
      <c r="M949" s="1">
        <f t="shared" si="1137"/>
        <v>0.6870674860855619</v>
      </c>
      <c r="N949" s="1">
        <f t="shared" si="1137"/>
        <v>0.68743445326585106</v>
      </c>
      <c r="O949" s="1">
        <f t="shared" si="1137"/>
        <v>0.68691295188799251</v>
      </c>
      <c r="P949" s="1">
        <f>P950</f>
        <v>0.68756828679991688</v>
      </c>
      <c r="Q949" s="1">
        <f>Q950</f>
        <v>0.68694238447738754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0.62699655533173881</v>
      </c>
      <c r="G950" s="1">
        <f>[1]Services!C$55</f>
        <v>0.6873427413688441</v>
      </c>
      <c r="H950" s="1">
        <f>[1]Services!D$55</f>
        <v>0.68701522188549924</v>
      </c>
      <c r="I950" s="1">
        <f>[1]Services!E$55</f>
        <v>0.68740918459105771</v>
      </c>
      <c r="J950" s="1">
        <f>[1]Services!F$55</f>
        <v>0.68728359952552898</v>
      </c>
      <c r="K950" s="1">
        <f>[1]Services!G$55</f>
        <v>0.68731576479898904</v>
      </c>
      <c r="L950" s="1">
        <f>[1]Services!H$55</f>
        <v>0.68736639030037716</v>
      </c>
      <c r="M950" s="1">
        <f>[1]Services!I$55</f>
        <v>0.6870674860855619</v>
      </c>
      <c r="N950" s="1">
        <f>[1]Services!J$55</f>
        <v>0.68743445326585106</v>
      </c>
      <c r="O950" s="1">
        <f>[1]Services!K$55</f>
        <v>0.68691295188799251</v>
      </c>
      <c r="P950" s="1">
        <f>[1]Services!L$55</f>
        <v>0.68756828679991688</v>
      </c>
      <c r="Q950" s="1">
        <f>[1]Services!M$55</f>
        <v>0.68694238447738754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1.2575303876575115E-3</v>
      </c>
      <c r="J951" s="1">
        <f t="shared" si="1138"/>
        <v>3.1567264436628082E-3</v>
      </c>
      <c r="K951" s="1">
        <f t="shared" si="1138"/>
        <v>4.073185579017106E-3</v>
      </c>
      <c r="L951" s="1">
        <f t="shared" si="1138"/>
        <v>3.1564944748083338E-3</v>
      </c>
      <c r="M951" s="1">
        <f t="shared" si="1138"/>
        <v>1.5825188781791295E-2</v>
      </c>
      <c r="N951" s="1">
        <f t="shared" si="1138"/>
        <v>1.1993141761115093E-2</v>
      </c>
      <c r="O951" s="1">
        <f t="shared" si="1138"/>
        <v>9.8887208583833472E-2</v>
      </c>
      <c r="P951" s="1">
        <f>P952</f>
        <v>0.15834096470410683</v>
      </c>
      <c r="Q951" s="1">
        <f>Q952</f>
        <v>0.1308107375128873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1.2575303876575115E-3</v>
      </c>
      <c r="J952" s="1">
        <f>[1]Services!F$57</f>
        <v>3.1567264436628082E-3</v>
      </c>
      <c r="K952" s="1">
        <f>[1]Services!G$57</f>
        <v>4.073185579017106E-3</v>
      </c>
      <c r="L952" s="1">
        <f>[1]Services!H$57</f>
        <v>3.1564944748083338E-3</v>
      </c>
      <c r="M952" s="1">
        <f>[1]Services!I$57</f>
        <v>1.5825188781791295E-2</v>
      </c>
      <c r="N952" s="1">
        <f>[1]Services!J$57</f>
        <v>1.1993141761115093E-2</v>
      </c>
      <c r="O952" s="1">
        <f>[1]Services!K$57</f>
        <v>9.8887208583833472E-2</v>
      </c>
      <c r="P952" s="1">
        <f>[1]Services!L$57</f>
        <v>0.15834096470410683</v>
      </c>
      <c r="Q952" s="1">
        <f>[1]Services!M$57</f>
        <v>0.1308107375128873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6.9645989308623708</v>
      </c>
      <c r="H953" s="1">
        <f>[1]Services!D$58</f>
        <v>6.9630531217866816</v>
      </c>
      <c r="I953" s="1">
        <f>[1]Services!E$58</f>
        <v>6.9633777688868888</v>
      </c>
      <c r="J953" s="1">
        <f>[1]Services!F$58</f>
        <v>6.9632108593435866</v>
      </c>
      <c r="K953" s="1">
        <f>[1]Services!G$58</f>
        <v>6.9632489375202695</v>
      </c>
      <c r="L953" s="1">
        <f>[1]Services!H$58</f>
        <v>6.9633642727972394</v>
      </c>
      <c r="M953" s="1">
        <f>[1]Services!I$58</f>
        <v>6.9631473360817049</v>
      </c>
      <c r="N953" s="1">
        <f>[1]Services!J$58</f>
        <v>6.9618179641346538</v>
      </c>
      <c r="O953" s="1">
        <f>[1]Services!K$58</f>
        <v>6.9620620807438218</v>
      </c>
      <c r="P953" s="1">
        <f>[1]Services!L$58</f>
        <v>6.9618503445534623</v>
      </c>
      <c r="Q953" s="1">
        <f>[1]Services!M$58</f>
        <v>6.9628792261168764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0.91250000000000009</v>
      </c>
      <c r="G955" s="4">
        <f t="shared" si="1141"/>
        <v>0.91500000000000059</v>
      </c>
      <c r="H955" s="4">
        <f t="shared" si="1141"/>
        <v>0.9187499999999994</v>
      </c>
      <c r="I955" s="4">
        <f t="shared" si="1141"/>
        <v>0.92500000000000004</v>
      </c>
      <c r="J955" s="4">
        <f t="shared" si="1141"/>
        <v>0.93124999999999947</v>
      </c>
      <c r="K955" s="4">
        <f t="shared" si="1141"/>
        <v>0.937500000000001</v>
      </c>
      <c r="L955" s="4">
        <f t="shared" ref="L955:O955" si="1142">IFERROR(L928/L884,"-")</f>
        <v>0.94375000000000042</v>
      </c>
      <c r="M955" s="4">
        <f t="shared" si="1142"/>
        <v>0.95000000000000073</v>
      </c>
      <c r="N955" s="4">
        <f t="shared" si="1142"/>
        <v>0.94999999999999973</v>
      </c>
      <c r="O955" s="4">
        <f t="shared" si="1142"/>
        <v>0.9499999999999984</v>
      </c>
      <c r="P955" s="4">
        <f t="shared" ref="P955:Q957" si="1143">IFERROR(P928/P884,"-")</f>
        <v>0.94999999999999907</v>
      </c>
      <c r="Q955" s="4">
        <f t="shared" si="1143"/>
        <v>0.95000000000000029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3.1999999999999971</v>
      </c>
      <c r="G956" s="4">
        <f t="shared" si="1141"/>
        <v>3.24</v>
      </c>
      <c r="H956" s="4">
        <f t="shared" si="1141"/>
        <v>3.3000000000000016</v>
      </c>
      <c r="I956" s="4">
        <f t="shared" si="1141"/>
        <v>3.3999999999999977</v>
      </c>
      <c r="J956" s="4">
        <f t="shared" si="1141"/>
        <v>3.4999999999999978</v>
      </c>
      <c r="K956" s="4">
        <f t="shared" si="1141"/>
        <v>3.6</v>
      </c>
      <c r="L956" s="4">
        <f t="shared" ref="L956:O956" si="1144">IFERROR(L929/L885,"-")</f>
        <v>3.7</v>
      </c>
      <c r="M956" s="4">
        <f t="shared" si="1144"/>
        <v>3.7999999999999972</v>
      </c>
      <c r="N956" s="4">
        <f t="shared" si="1144"/>
        <v>3.8000000000000034</v>
      </c>
      <c r="O956" s="4">
        <f t="shared" si="1144"/>
        <v>3.8000000000000016</v>
      </c>
      <c r="P956" s="4">
        <f t="shared" si="1143"/>
        <v>3.8000000000000025</v>
      </c>
      <c r="Q956" s="4">
        <f t="shared" si="1143"/>
        <v>3.7999999999999985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1.0000000000000002</v>
      </c>
      <c r="I957" s="4">
        <f t="shared" si="1141"/>
        <v>1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1.0000000000000002</v>
      </c>
      <c r="M957" s="4">
        <f t="shared" si="1145"/>
        <v>0.99999999999999989</v>
      </c>
      <c r="N957" s="4">
        <f t="shared" si="1145"/>
        <v>0.99999999999999989</v>
      </c>
      <c r="O957" s="4">
        <f t="shared" si="1145"/>
        <v>0.99999999999999989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0.82107843137254921</v>
      </c>
      <c r="G958" s="4">
        <f t="shared" si="1146"/>
        <v>0.82270432925645609</v>
      </c>
      <c r="H958" s="4">
        <f t="shared" si="1146"/>
        <v>0.82514317608231513</v>
      </c>
      <c r="I958" s="4">
        <f t="shared" si="1146"/>
        <v>0.82920792079207728</v>
      </c>
      <c r="J958" s="4">
        <f t="shared" si="1146"/>
        <v>0.83335396039603904</v>
      </c>
      <c r="K958" s="4">
        <f t="shared" si="1146"/>
        <v>0.83750000000000047</v>
      </c>
      <c r="L958" s="4">
        <f t="shared" ref="L958:O958" si="1147">IFERROR(L932/L888,"-")</f>
        <v>0.83750000000000002</v>
      </c>
      <c r="M958" s="4">
        <f t="shared" si="1147"/>
        <v>0.83749999999999825</v>
      </c>
      <c r="N958" s="4">
        <f t="shared" si="1147"/>
        <v>0.83749999999999869</v>
      </c>
      <c r="O958" s="4">
        <f t="shared" si="1147"/>
        <v>0.8374999999999988</v>
      </c>
      <c r="P958" s="4">
        <f>IFERROR(P932/P888,"-")</f>
        <v>0.83749999999999925</v>
      </c>
      <c r="Q958" s="4">
        <f>IFERROR(Q932/Q888,"-")</f>
        <v>0.83749999999999869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0.94680851063829863</v>
      </c>
      <c r="G959" s="4">
        <f t="shared" si="1148"/>
        <v>0.94680851063829907</v>
      </c>
      <c r="H959" s="4">
        <f t="shared" si="1148"/>
        <v>0.94672757456518009</v>
      </c>
      <c r="I959" s="4">
        <f t="shared" si="1148"/>
        <v>0.94681576125783906</v>
      </c>
      <c r="J959" s="4">
        <f t="shared" si="1148"/>
        <v>0.94668447687858304</v>
      </c>
      <c r="K959" s="4">
        <f t="shared" si="1148"/>
        <v>0.94619452004816629</v>
      </c>
      <c r="L959" s="4">
        <f t="shared" ref="L959:O959" si="1149">IFERROR(L934/L895,"-")</f>
        <v>0.94613050567928425</v>
      </c>
      <c r="M959" s="4">
        <f t="shared" si="1149"/>
        <v>0.94680786980408904</v>
      </c>
      <c r="N959" s="4">
        <f t="shared" si="1149"/>
        <v>0.94596051511363133</v>
      </c>
      <c r="O959" s="4">
        <f t="shared" si="1149"/>
        <v>0.94707791860797463</v>
      </c>
      <c r="P959" s="4">
        <f t="shared" ref="P959:Q961" si="1150">IFERROR(P934/P895,"-")</f>
        <v>0.9479043978137468</v>
      </c>
      <c r="Q959" s="4">
        <f t="shared" si="1150"/>
        <v>0.94407655272003421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1.9800000000000002</v>
      </c>
      <c r="I960" s="4">
        <f t="shared" si="1148"/>
        <v>2.0399999999999974</v>
      </c>
      <c r="J960" s="4">
        <f t="shared" si="1148"/>
        <v>2.0999999999999996</v>
      </c>
      <c r="K960" s="4">
        <f t="shared" si="1148"/>
        <v>2.1599999999999988</v>
      </c>
      <c r="L960" s="4">
        <f t="shared" ref="L960:O960" si="1151">IFERROR(L935/L896,"-")</f>
        <v>2.2199999999999989</v>
      </c>
      <c r="M960" s="4">
        <f t="shared" si="1151"/>
        <v>2.2799999999999989</v>
      </c>
      <c r="N960" s="4">
        <f t="shared" si="1151"/>
        <v>2.2799999999999994</v>
      </c>
      <c r="O960" s="4">
        <f t="shared" si="1151"/>
        <v>2.2799999999999998</v>
      </c>
      <c r="P960" s="4">
        <f t="shared" si="1150"/>
        <v>2.2799999999999998</v>
      </c>
      <c r="Q960" s="4">
        <f t="shared" si="1150"/>
        <v>2.2800000000000029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0.87219999999999909</v>
      </c>
      <c r="G961" s="4">
        <f t="shared" si="1148"/>
        <v>0.87219999999999931</v>
      </c>
      <c r="H961" s="4">
        <f t="shared" si="1148"/>
        <v>0.87219999999999964</v>
      </c>
      <c r="I961" s="4">
        <f t="shared" si="1148"/>
        <v>0.87219999999999953</v>
      </c>
      <c r="J961" s="4">
        <f t="shared" si="1148"/>
        <v>0.87219999999999931</v>
      </c>
      <c r="K961" s="4">
        <f t="shared" si="1148"/>
        <v>0.87219999999999998</v>
      </c>
      <c r="L961" s="4">
        <f t="shared" ref="L961:O961" si="1152">IFERROR(L936/L897,"-")</f>
        <v>0.87220000000000031</v>
      </c>
      <c r="M961" s="4">
        <f t="shared" si="1152"/>
        <v>0.87219999999999986</v>
      </c>
      <c r="N961" s="4">
        <f t="shared" si="1152"/>
        <v>0.87219999999999931</v>
      </c>
      <c r="O961" s="4">
        <f t="shared" si="1152"/>
        <v>0.8722000000000012</v>
      </c>
      <c r="P961" s="4">
        <f t="shared" si="1150"/>
        <v>0.87219999999999975</v>
      </c>
      <c r="Q961" s="4">
        <f t="shared" si="1150"/>
        <v>0.87219999999999953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0.9900000000000001</v>
      </c>
      <c r="G962" s="4">
        <f t="shared" si="1153"/>
        <v>0.98999999999999988</v>
      </c>
      <c r="H962" s="4">
        <f t="shared" si="1153"/>
        <v>0.99</v>
      </c>
      <c r="I962" s="4">
        <f t="shared" si="1153"/>
        <v>0.99000000000000021</v>
      </c>
      <c r="J962" s="4">
        <f t="shared" si="1153"/>
        <v>0.9900000000000001</v>
      </c>
      <c r="K962" s="4">
        <f t="shared" si="1153"/>
        <v>0.99</v>
      </c>
      <c r="L962" s="4">
        <f t="shared" ref="L962:O962" si="1154">IFERROR(L939/L907,"-")</f>
        <v>0.99</v>
      </c>
      <c r="M962" s="4">
        <f t="shared" si="1154"/>
        <v>0.99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0.9900000000000001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0.9900000000000001</v>
      </c>
      <c r="G963" s="4">
        <f t="shared" si="1153"/>
        <v>0.98999999999999988</v>
      </c>
      <c r="H963" s="4">
        <f t="shared" si="1153"/>
        <v>0.9900000000000001</v>
      </c>
      <c r="I963" s="4">
        <f t="shared" si="1153"/>
        <v>0.98999999999999988</v>
      </c>
      <c r="J963" s="4">
        <f t="shared" si="1153"/>
        <v>0.99</v>
      </c>
      <c r="K963" s="4">
        <f t="shared" si="1153"/>
        <v>0.99</v>
      </c>
      <c r="L963" s="4">
        <f t="shared" ref="L963:O963" si="1156">IFERROR(L940/L908,"-")</f>
        <v>0.99</v>
      </c>
      <c r="M963" s="4">
        <f t="shared" si="1156"/>
        <v>0.99</v>
      </c>
      <c r="N963" s="4">
        <f t="shared" si="1156"/>
        <v>0.9900000000000001</v>
      </c>
      <c r="O963" s="4">
        <f t="shared" si="1156"/>
        <v>0.99</v>
      </c>
      <c r="P963" s="4">
        <f t="shared" si="1155"/>
        <v>0.99</v>
      </c>
      <c r="Q963" s="4">
        <f t="shared" si="1155"/>
        <v>0.9900000000000001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>
        <f t="shared" si="1153"/>
        <v>0.99</v>
      </c>
      <c r="J964" s="4">
        <f t="shared" si="1153"/>
        <v>0.99</v>
      </c>
      <c r="K964" s="4">
        <f t="shared" si="1153"/>
        <v>0.99</v>
      </c>
      <c r="L964" s="4">
        <f t="shared" ref="L964:O964" si="1157">IFERROR(L941/L909,"-")</f>
        <v>0.99</v>
      </c>
      <c r="M964" s="4">
        <f t="shared" si="1157"/>
        <v>0.99</v>
      </c>
      <c r="N964" s="4">
        <f t="shared" si="1157"/>
        <v>0.9900000000000001</v>
      </c>
      <c r="O964" s="4">
        <f t="shared" si="1157"/>
        <v>0.99</v>
      </c>
      <c r="P964" s="4">
        <f t="shared" si="1155"/>
        <v>0.9900000000000001</v>
      </c>
      <c r="Q964" s="4">
        <f t="shared" si="1155"/>
        <v>0.9900000000000001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</v>
      </c>
      <c r="J965" s="4">
        <f t="shared" si="1153"/>
        <v>0.99</v>
      </c>
      <c r="K965" s="4">
        <f t="shared" si="1153"/>
        <v>0.99</v>
      </c>
      <c r="L965" s="4">
        <f t="shared" ref="L965:O965" si="1158">IFERROR(L942/L910,"-")</f>
        <v>0.99</v>
      </c>
      <c r="M965" s="4">
        <f t="shared" si="1158"/>
        <v>0.9900000000000001</v>
      </c>
      <c r="N965" s="4">
        <f t="shared" si="1158"/>
        <v>0.98999999999999988</v>
      </c>
      <c r="O965" s="4">
        <f t="shared" si="1158"/>
        <v>0.98999999999999988</v>
      </c>
      <c r="P965" s="4">
        <f t="shared" si="1155"/>
        <v>0.99</v>
      </c>
      <c r="Q965" s="4">
        <f t="shared" si="1155"/>
        <v>0.9900000000000001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0.9900000000000001</v>
      </c>
      <c r="J966" s="4">
        <f t="shared" si="1153"/>
        <v>0.9900000000000001</v>
      </c>
      <c r="K966" s="4">
        <f t="shared" si="1153"/>
        <v>0.99</v>
      </c>
      <c r="L966" s="4">
        <f t="shared" ref="L966:O966" si="1159">IFERROR(L943/L911,"-")</f>
        <v>0.98999999999999988</v>
      </c>
      <c r="M966" s="4">
        <f t="shared" si="1159"/>
        <v>0.99</v>
      </c>
      <c r="N966" s="4">
        <f t="shared" si="1159"/>
        <v>0.9900000000000001</v>
      </c>
      <c r="O966" s="4">
        <f t="shared" si="1159"/>
        <v>0.98999999999999988</v>
      </c>
      <c r="P966" s="4">
        <f t="shared" si="1155"/>
        <v>0.9900000000000001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0.99000000000000021</v>
      </c>
      <c r="G967" s="4">
        <f t="shared" si="1153"/>
        <v>0.99000000000000021</v>
      </c>
      <c r="H967" s="4">
        <f t="shared" si="1153"/>
        <v>0.99000000000000032</v>
      </c>
      <c r="I967" s="4">
        <f t="shared" si="1153"/>
        <v>0.99000000000000143</v>
      </c>
      <c r="J967" s="4">
        <f t="shared" si="1153"/>
        <v>0.98999999999999977</v>
      </c>
      <c r="K967" s="4">
        <f t="shared" si="1153"/>
        <v>0.99000000000000177</v>
      </c>
      <c r="L967" s="4">
        <f t="shared" ref="L967:O967" si="1160">IFERROR(L944/L912,"-")</f>
        <v>0.98999999999999855</v>
      </c>
      <c r="M967" s="4">
        <f t="shared" si="1160"/>
        <v>0.9900000000000011</v>
      </c>
      <c r="N967" s="4">
        <f t="shared" si="1160"/>
        <v>0.98999999999999966</v>
      </c>
      <c r="O967" s="4">
        <f t="shared" si="1160"/>
        <v>0.99000000000000055</v>
      </c>
      <c r="P967" s="4">
        <f t="shared" si="1155"/>
        <v>0.9900000000000001</v>
      </c>
      <c r="Q967" s="4">
        <f t="shared" si="1155"/>
        <v>0.99000000000000032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0.71999999999999875</v>
      </c>
      <c r="G968" s="4">
        <f t="shared" si="1161"/>
        <v>0.7200000000000002</v>
      </c>
      <c r="H968" s="4">
        <f t="shared" si="1161"/>
        <v>0.71999999999999986</v>
      </c>
      <c r="I968" s="4">
        <f t="shared" si="1161"/>
        <v>0.72000000000000031</v>
      </c>
      <c r="J968" s="4">
        <f t="shared" si="1161"/>
        <v>0.72000000000000053</v>
      </c>
      <c r="K968" s="4">
        <f t="shared" si="1161"/>
        <v>0.71999999999999942</v>
      </c>
      <c r="L968" s="4">
        <f t="shared" ref="L968:O968" si="1162">IFERROR(L946/L913,"-")</f>
        <v>0.72000000000000053</v>
      </c>
      <c r="M968" s="4">
        <f t="shared" si="1162"/>
        <v>0.72000000000000064</v>
      </c>
      <c r="N968" s="4">
        <f t="shared" si="1162"/>
        <v>0.72000000000000075</v>
      </c>
      <c r="O968" s="4">
        <f t="shared" si="1162"/>
        <v>0.72000000000000031</v>
      </c>
      <c r="P968" s="4">
        <f>IFERROR(P946/P913,"-")</f>
        <v>0.72000000000000031</v>
      </c>
      <c r="Q968" s="4">
        <f>IFERROR(Q946/Q913,"-")</f>
        <v>0.71999999999999953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</v>
      </c>
      <c r="G969" s="4">
        <f t="shared" si="1163"/>
        <v>0.89999999999999902</v>
      </c>
      <c r="H969" s="4">
        <f t="shared" si="1163"/>
        <v>0.89999999999999891</v>
      </c>
      <c r="I969" s="4">
        <f t="shared" si="1163"/>
        <v>0.90000000000000036</v>
      </c>
      <c r="J969" s="4">
        <f t="shared" si="1163"/>
        <v>0.89999999999999891</v>
      </c>
      <c r="K969" s="4">
        <f t="shared" si="1163"/>
        <v>0.90000000000000124</v>
      </c>
      <c r="L969" s="4">
        <f t="shared" ref="L969:O969" si="1164">IFERROR(L948/L916,"-")</f>
        <v>0.90000000000000124</v>
      </c>
      <c r="M969" s="4">
        <f t="shared" si="1164"/>
        <v>0.89999999999999902</v>
      </c>
      <c r="N969" s="4">
        <f t="shared" si="1164"/>
        <v>0.89999999999999936</v>
      </c>
      <c r="O969" s="4">
        <f t="shared" si="1164"/>
        <v>0.90000000000000058</v>
      </c>
      <c r="P969" s="4">
        <f>IFERROR(P948/P916,"-")</f>
        <v>0.90000000000000058</v>
      </c>
      <c r="Q969" s="4">
        <f>IFERROR(Q948/Q916,"-")</f>
        <v>0.89999999999999958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0.34130955152684894</v>
      </c>
      <c r="J971" s="4">
        <f t="shared" si="1167"/>
        <v>0.38799184575719869</v>
      </c>
      <c r="K971" s="4">
        <f t="shared" si="1167"/>
        <v>0.4352285489676519</v>
      </c>
      <c r="L971" s="4">
        <f t="shared" ref="L971:O971" si="1168">IFERROR(L952/L922,"-")</f>
        <v>0.39654789528215084</v>
      </c>
      <c r="M971" s="4">
        <f t="shared" si="1168"/>
        <v>0.47892473645646716</v>
      </c>
      <c r="N971" s="4">
        <f t="shared" si="1168"/>
        <v>0.44081074438997497</v>
      </c>
      <c r="O971" s="4">
        <f t="shared" si="1168"/>
        <v>0.64680228438027809</v>
      </c>
      <c r="P971" s="4">
        <f>IFERROR(P952/P922,"-")</f>
        <v>0.70430616659862422</v>
      </c>
      <c r="Q971" s="4">
        <f>IFERROR(Q952/Q922,"-")</f>
        <v>0.64658205479403186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217.22371813418346</v>
      </c>
      <c r="G972" s="3">
        <f>[1]Residential!C$26</f>
        <v>218.03873846924284</v>
      </c>
      <c r="H972" s="3">
        <f>[1]Residential!D$26</f>
        <v>216.05176605736062</v>
      </c>
      <c r="I972" s="3">
        <f>[1]Residential!E$26</f>
        <v>215.26475177030301</v>
      </c>
      <c r="J972" s="3">
        <f>[1]Residential!F$26</f>
        <v>213.91800040819638</v>
      </c>
      <c r="K972" s="3">
        <f>[1]Residential!G$26</f>
        <v>210.80010623677498</v>
      </c>
      <c r="L972" s="3">
        <f>[1]Residential!H$26</f>
        <v>207.32451661984757</v>
      </c>
      <c r="M972" s="3">
        <f>[1]Residential!I$26</f>
        <v>203.93611132729944</v>
      </c>
      <c r="N972" s="3">
        <f>[1]Residential!J$26</f>
        <v>200.68453584634815</v>
      </c>
      <c r="O972" s="3">
        <f>[1]Residential!K$26</f>
        <v>196.67293982752113</v>
      </c>
      <c r="P972" s="3">
        <f>[1]Residential!L$26</f>
        <v>196.42385759337873</v>
      </c>
      <c r="Q972" s="3">
        <f>[1]Residential!M$26</f>
        <v>184.37290106228352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69.470073096310728</v>
      </c>
      <c r="G973" s="1">
        <f>[1]Residential!C$15</f>
        <v>70.028423279677241</v>
      </c>
      <c r="H973" s="1">
        <f>[1]Residential!D$15</f>
        <v>71.612597118666756</v>
      </c>
      <c r="I973" s="1">
        <f>[1]Residential!E$15</f>
        <v>67.653653119591127</v>
      </c>
      <c r="J973" s="1">
        <f>[1]Residential!F$15</f>
        <v>67.716802201405386</v>
      </c>
      <c r="K973" s="1">
        <f>[1]Residential!G$15</f>
        <v>66.699835454717444</v>
      </c>
      <c r="L973" s="1">
        <f>[1]Residential!H$15</f>
        <v>65.606556566919849</v>
      </c>
      <c r="M973" s="1">
        <f>[1]Residential!I$15</f>
        <v>64.524633547295579</v>
      </c>
      <c r="N973" s="1">
        <f>[1]Residential!J$15</f>
        <v>64.131701769641126</v>
      </c>
      <c r="O973" s="1">
        <f>[1]Residential!K$15</f>
        <v>67.598461091233531</v>
      </c>
      <c r="P973" s="1">
        <f>[1]Residential!L$15</f>
        <v>70.165613461969642</v>
      </c>
      <c r="Q973" s="1">
        <f>[1]Residential!M$15</f>
        <v>77.711216032683964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15.3332386609952</v>
      </c>
      <c r="G974" s="1">
        <f t="shared" ref="G974:K974" si="1169">SUM(G975:G976)</f>
        <v>15.081928385102431</v>
      </c>
      <c r="H974" s="1">
        <f t="shared" si="1169"/>
        <v>16.511302003134261</v>
      </c>
      <c r="I974" s="1">
        <f t="shared" si="1169"/>
        <v>14.05797616995336</v>
      </c>
      <c r="J974" s="1">
        <f t="shared" si="1169"/>
        <v>14.394434606268018</v>
      </c>
      <c r="K974" s="1">
        <f t="shared" si="1169"/>
        <v>13.413565020217369</v>
      </c>
      <c r="L974" s="1">
        <f t="shared" ref="L974:O974" si="1170">SUM(L975:L976)</f>
        <v>11.926176086918712</v>
      </c>
      <c r="M974" s="1">
        <f t="shared" si="1170"/>
        <v>10.713446217873681</v>
      </c>
      <c r="N974" s="1">
        <f t="shared" si="1170"/>
        <v>8.7860247983927202</v>
      </c>
      <c r="O974" s="1">
        <f t="shared" si="1170"/>
        <v>8.7674499568041089</v>
      </c>
      <c r="P974" s="1">
        <f>SUM(P975:P976)</f>
        <v>8.6807227138728447</v>
      </c>
      <c r="Q974" s="1">
        <f>SUM(Q975:Q976)</f>
        <v>8.5754339231166448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9.3768740189084347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8.1039217929855027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9.1405241409071625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6.3226792260827231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5.6548733079669589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4.9489464574031574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3.6842435344951161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2.6285743201479463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0.7011363061880046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0.68249541710127481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0.59498858840430235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0.48952160989688254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5.9563646420867657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6.9780065921169285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7.3707778622270972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7.7352969438706367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8.7395612983010587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8.464618562814211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8.2419325524235951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8.0848718977257352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8.0848884922047155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8.0849545397028333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8.0857341254685426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8.0859123132197617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9.5599289257603974</v>
      </c>
      <c r="G977" s="1">
        <f t="shared" ref="G977:K977" si="1174">SUM(G978:G979)</f>
        <v>10.085314635990498</v>
      </c>
      <c r="H977" s="1">
        <f t="shared" si="1174"/>
        <v>10.438580784630249</v>
      </c>
      <c r="I977" s="1">
        <f t="shared" si="1174"/>
        <v>8.5301728788727367</v>
      </c>
      <c r="J977" s="1">
        <f t="shared" si="1174"/>
        <v>7.7543921749251119</v>
      </c>
      <c r="K977" s="1">
        <f t="shared" si="1174"/>
        <v>7.0992002722475336</v>
      </c>
      <c r="L977" s="1">
        <f t="shared" ref="L977:O977" si="1175">SUM(L978:L979)</f>
        <v>6.401151810916109</v>
      </c>
      <c r="M977" s="1">
        <f t="shared" si="1175"/>
        <v>4.9970784362165048</v>
      </c>
      <c r="N977" s="1">
        <f t="shared" si="1175"/>
        <v>3.9441024058566438</v>
      </c>
      <c r="O977" s="1">
        <f t="shared" si="1175"/>
        <v>3.9604242275020138</v>
      </c>
      <c r="P977" s="1">
        <f>SUM(P978:P979)</f>
        <v>3.4819175395295265</v>
      </c>
      <c r="Q977" s="1">
        <f>SUM(Q978:Q979)</f>
        <v>3.7544880123794528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8.4110238166366695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8.7988776126223804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8.6990181055392135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6.4286188622150515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5.1001445078793015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4.4359051977662469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3.6769697757325925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2.3273628391747501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0.62078961924797671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0.60429636749723104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0.52680207627427711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0.4334500726953831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1.1489051091237281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1.2864370233681175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1.7395626790910346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2.1015540166576843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2.6542476670458104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2.6632950744812867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2.7241820351835164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2.6697155970417543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3.3233127866086671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3.3561278600047828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2.9551154632552494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3.3210379396840697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44.576905509555139</v>
      </c>
      <c r="G980" s="1">
        <f>[1]Residential!C$3-([1]Residential!C$10-[1]Residential!C$244)</f>
        <v>44.861180258584312</v>
      </c>
      <c r="H980" s="1">
        <f>[1]Residential!D$3-([1]Residential!D$10-[1]Residential!D$244)</f>
        <v>44.662714330902247</v>
      </c>
      <c r="I980" s="1">
        <f>[1]Residential!E$3-([1]Residential!E$10-[1]Residential!E$244)</f>
        <v>45.06550407076503</v>
      </c>
      <c r="J980" s="1">
        <f>[1]Residential!F$3-([1]Residential!F$10-[1]Residential!F$244)</f>
        <v>45.567975420212257</v>
      </c>
      <c r="K980" s="1">
        <f>[1]Residential!G$3-([1]Residential!G$10-[1]Residential!G$244)</f>
        <v>46.187070162252539</v>
      </c>
      <c r="L980" s="1">
        <f>[1]Residential!H$3-([1]Residential!H$10-[1]Residential!H$244)</f>
        <v>47.279228669085029</v>
      </c>
      <c r="M980" s="1">
        <f>[1]Residential!I$3-([1]Residential!I$10-[1]Residential!I$244)</f>
        <v>48.814108893205393</v>
      </c>
      <c r="N980" s="1">
        <f>[1]Residential!J$3-([1]Residential!J$10-[1]Residential!J$244)</f>
        <v>51.401574565391769</v>
      </c>
      <c r="O980" s="1">
        <f>[1]Residential!K$3-([1]Residential!K$10-[1]Residential!K$244)</f>
        <v>54.870586906927414</v>
      </c>
      <c r="P980" s="1">
        <f>[1]Residential!L$3-([1]Residential!L$10-[1]Residential!L$244)</f>
        <v>58.002973208567276</v>
      </c>
      <c r="Q980" s="1">
        <f>[1]Residential!M$3-([1]Residential!M$10-[1]Residential!M$244)</f>
        <v>65.381294097187862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60.231843011809588</v>
      </c>
      <c r="G981" s="1">
        <f>SUM([1]Residential!C$16:C$17)</f>
        <v>51.31999479651892</v>
      </c>
      <c r="H981" s="1">
        <f>SUM([1]Residential!D$16:D$17)</f>
        <v>44.733587297275164</v>
      </c>
      <c r="I981" s="1">
        <f>SUM([1]Residential!E$16:E$17)</f>
        <v>45.79975586832699</v>
      </c>
      <c r="J981" s="1">
        <f>SUM([1]Residential!F$16:F$17)</f>
        <v>36.771777419540037</v>
      </c>
      <c r="K981" s="1">
        <f>SUM([1]Residential!G$16:G$17)</f>
        <v>33.591861774016365</v>
      </c>
      <c r="L981" s="1">
        <f>SUM([1]Residential!H$16:H$17)</f>
        <v>32.46538581725342</v>
      </c>
      <c r="M981" s="1">
        <f>SUM([1]Residential!I$16:I$17)</f>
        <v>27.838380014166887</v>
      </c>
      <c r="N981" s="1">
        <f>SUM([1]Residential!J$16:J$17)</f>
        <v>25.838698508408051</v>
      </c>
      <c r="O981" s="1">
        <f>SUM([1]Residential!K$16:K$17)</f>
        <v>21.998338264831542</v>
      </c>
      <c r="P981" s="1">
        <f>SUM([1]Residential!L$16:L$17)</f>
        <v>16.377647912388586</v>
      </c>
      <c r="Q981" s="1">
        <f>SUM([1]Residential!M$16:M$17)</f>
        <v>6.2039187644911307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60.231843011809588</v>
      </c>
      <c r="G982" s="1">
        <f>[1]Residential!C$16</f>
        <v>51.31999479651892</v>
      </c>
      <c r="H982" s="1">
        <f>[1]Residential!D$16</f>
        <v>44.733393886737566</v>
      </c>
      <c r="I982" s="1">
        <f>[1]Residential!E$16</f>
        <v>45.799300010991438</v>
      </c>
      <c r="J982" s="1">
        <f>[1]Residential!F$16</f>
        <v>36.770824546682618</v>
      </c>
      <c r="K982" s="1">
        <f>[1]Residential!G$16</f>
        <v>33.591382528163805</v>
      </c>
      <c r="L982" s="1">
        <f>[1]Residential!H$16</f>
        <v>32.464939256115898</v>
      </c>
      <c r="M982" s="1">
        <f>[1]Residential!I$16</f>
        <v>27.837441840404146</v>
      </c>
      <c r="N982" s="1">
        <f>[1]Residential!J$16</f>
        <v>25.838210835803075</v>
      </c>
      <c r="O982" s="1">
        <f>[1]Residential!K$16</f>
        <v>21.997333005349965</v>
      </c>
      <c r="P982" s="1">
        <f>[1]Residential!L$16</f>
        <v>16.376893941737123</v>
      </c>
      <c r="Q982" s="1">
        <f>[1]Residential!M$16</f>
        <v>6.2021483087763984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1.9341053759877646E-4</v>
      </c>
      <c r="I983" s="1">
        <f>[1]Residential!E$17</f>
        <v>4.5585733554949617E-4</v>
      </c>
      <c r="J983" s="1">
        <f>[1]Residential!F$17</f>
        <v>9.5287285742026305E-4</v>
      </c>
      <c r="K983" s="1">
        <f>[1]Residential!G$17</f>
        <v>4.7924585256232184E-4</v>
      </c>
      <c r="L983" s="1">
        <f>[1]Residential!H$17</f>
        <v>4.465611375256778E-4</v>
      </c>
      <c r="M983" s="1">
        <f>[1]Residential!I$17</f>
        <v>9.38173762740148E-4</v>
      </c>
      <c r="N983" s="1">
        <f>[1]Residential!J$17</f>
        <v>4.8767260497600335E-4</v>
      </c>
      <c r="O983" s="1">
        <f>[1]Residential!K$17</f>
        <v>1.0052594815778203E-3</v>
      </c>
      <c r="P983" s="1">
        <f>[1]Residential!L$17</f>
        <v>7.5397065146422389E-4</v>
      </c>
      <c r="Q983" s="1">
        <f>[1]Residential!M$17</f>
        <v>1.7704557147322508E-3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50.371428031200551</v>
      </c>
      <c r="G984" s="1">
        <f t="shared" ref="G984:K984" si="1178">SUM(G986,G988)</f>
        <v>43.052981273750426</v>
      </c>
      <c r="H984" s="1">
        <f t="shared" si="1178"/>
        <v>43.063884931833364</v>
      </c>
      <c r="I984" s="1">
        <f t="shared" si="1178"/>
        <v>43.143276055215694</v>
      </c>
      <c r="J984" s="1">
        <f t="shared" si="1178"/>
        <v>36.020474230057111</v>
      </c>
      <c r="K984" s="1">
        <f t="shared" si="1178"/>
        <v>33.576531636023859</v>
      </c>
      <c r="L984" s="1">
        <f t="shared" ref="L984:O984" si="1179">SUM(L986,L988)</f>
        <v>32.44982769782294</v>
      </c>
      <c r="M984" s="1">
        <f t="shared" si="1179"/>
        <v>27.823745897367086</v>
      </c>
      <c r="N984" s="1">
        <f t="shared" si="1179"/>
        <v>25.818870652985552</v>
      </c>
      <c r="O984" s="1">
        <f t="shared" si="1179"/>
        <v>21.971124928306327</v>
      </c>
      <c r="P984" s="1">
        <f>SUM(P986,P988)</f>
        <v>16.355584273607914</v>
      </c>
      <c r="Q984" s="1">
        <f>SUM(Q986,Q988)</f>
        <v>6.1482220783992965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50.371428031200551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43.052981273750426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43.063884931833364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43.143276055215694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36.020474230057111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33.576531636023859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32.44982769782294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27.823745897367086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25.818870652985552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21.971124928306327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16.355584273607914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6.1482220783992965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50.371428031200551</v>
      </c>
      <c r="G986" s="1">
        <f t="shared" ref="G986:O986" si="1180">G987</f>
        <v>43.052981273750426</v>
      </c>
      <c r="H986" s="1">
        <f t="shared" si="1180"/>
        <v>43.063698740435825</v>
      </c>
      <c r="I986" s="1">
        <f t="shared" si="1180"/>
        <v>43.142846638540938</v>
      </c>
      <c r="J986" s="1">
        <f t="shared" si="1180"/>
        <v>36.019540825837524</v>
      </c>
      <c r="K986" s="1">
        <f t="shared" si="1180"/>
        <v>33.576052608882165</v>
      </c>
      <c r="L986" s="1">
        <f t="shared" si="1180"/>
        <v>32.449381350687233</v>
      </c>
      <c r="M986" s="1">
        <f t="shared" si="1180"/>
        <v>27.822808216784782</v>
      </c>
      <c r="N986" s="1">
        <f t="shared" si="1180"/>
        <v>25.818383354606155</v>
      </c>
      <c r="O986" s="1">
        <f t="shared" si="1180"/>
        <v>21.970120912394343</v>
      </c>
      <c r="P986" s="1">
        <f>P987</f>
        <v>16.354831318690589</v>
      </c>
      <c r="Q986" s="1">
        <f>Q987</f>
        <v>6.1464675172376566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50.371428031200551</v>
      </c>
      <c r="G987" s="1">
        <f t="shared" ref="G987:K987" si="1181">G985*IFERROR(G982/G981,0)</f>
        <v>43.052981273750426</v>
      </c>
      <c r="H987" s="1">
        <f t="shared" si="1181"/>
        <v>43.063698740435825</v>
      </c>
      <c r="I987" s="1">
        <f t="shared" si="1181"/>
        <v>43.142846638540938</v>
      </c>
      <c r="J987" s="1">
        <f t="shared" si="1181"/>
        <v>36.019540825837524</v>
      </c>
      <c r="K987" s="1">
        <f t="shared" si="1181"/>
        <v>33.576052608882165</v>
      </c>
      <c r="L987" s="1">
        <f t="shared" ref="L987:O987" si="1182">L985*IFERROR(L982/L981,0)</f>
        <v>32.449381350687233</v>
      </c>
      <c r="M987" s="1">
        <f t="shared" si="1182"/>
        <v>27.822808216784782</v>
      </c>
      <c r="N987" s="1">
        <f t="shared" si="1182"/>
        <v>25.818383354606155</v>
      </c>
      <c r="O987" s="1">
        <f t="shared" si="1182"/>
        <v>21.970120912394343</v>
      </c>
      <c r="P987" s="1">
        <f>P985*IFERROR(P982/P981,0)</f>
        <v>16.354831318690589</v>
      </c>
      <c r="Q987" s="1">
        <f>Q985*IFERROR(Q982/Q981,0)</f>
        <v>6.1464675172376566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1.8619139753894842E-4</v>
      </c>
      <c r="I988" s="1">
        <f t="shared" si="1183"/>
        <v>4.2941667475560052E-4</v>
      </c>
      <c r="J988" s="1">
        <f t="shared" si="1183"/>
        <v>9.3340421958743036E-4</v>
      </c>
      <c r="K988" s="1">
        <f t="shared" si="1183"/>
        <v>4.7902714169367755E-4</v>
      </c>
      <c r="L988" s="1">
        <f t="shared" si="1183"/>
        <v>4.4634713570701479E-4</v>
      </c>
      <c r="M988" s="1">
        <f t="shared" si="1183"/>
        <v>9.3768058230381257E-4</v>
      </c>
      <c r="N988" s="1">
        <f t="shared" si="1183"/>
        <v>4.8729837939731624E-4</v>
      </c>
      <c r="O988" s="1">
        <f t="shared" si="1183"/>
        <v>1.0040159119846237E-3</v>
      </c>
      <c r="P988" s="1">
        <f>P989</f>
        <v>7.5295491732418895E-4</v>
      </c>
      <c r="Q988" s="1">
        <f>Q989</f>
        <v>1.754561161639856E-3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1.8619139753894842E-4</v>
      </c>
      <c r="I989" s="1">
        <f t="shared" si="1184"/>
        <v>4.2941667475560052E-4</v>
      </c>
      <c r="J989" s="1">
        <f t="shared" si="1184"/>
        <v>9.3340421958743036E-4</v>
      </c>
      <c r="K989" s="1">
        <f t="shared" si="1184"/>
        <v>4.7902714169367755E-4</v>
      </c>
      <c r="L989" s="1">
        <f t="shared" ref="L989:O989" si="1185">L985-L987</f>
        <v>4.4634713570701479E-4</v>
      </c>
      <c r="M989" s="1">
        <f t="shared" si="1185"/>
        <v>9.3768058230381257E-4</v>
      </c>
      <c r="N989" s="1">
        <f t="shared" si="1185"/>
        <v>4.8729837939731624E-4</v>
      </c>
      <c r="O989" s="1">
        <f t="shared" si="1185"/>
        <v>1.0040159119846237E-3</v>
      </c>
      <c r="P989" s="1">
        <f>P985-P987</f>
        <v>7.5295491732418895E-4</v>
      </c>
      <c r="Q989" s="1">
        <f>Q985-Q987</f>
        <v>1.754561161639856E-3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9.8604149806090344</v>
      </c>
      <c r="G990" s="1">
        <f t="shared" ref="G990:O990" si="1186">G991</f>
        <v>8.2670135227684884</v>
      </c>
      <c r="H990" s="1">
        <f t="shared" si="1186"/>
        <v>1.6697023654418051</v>
      </c>
      <c r="I990" s="1">
        <f t="shared" si="1186"/>
        <v>2.6564798131112846</v>
      </c>
      <c r="J990" s="1">
        <f t="shared" si="1186"/>
        <v>0.75130318948292463</v>
      </c>
      <c r="K990" s="1">
        <f t="shared" si="1186"/>
        <v>1.5330137992505925E-2</v>
      </c>
      <c r="L990" s="1">
        <f t="shared" si="1186"/>
        <v>1.555811943048604E-2</v>
      </c>
      <c r="M990" s="1">
        <f t="shared" si="1186"/>
        <v>1.4634116799802701E-2</v>
      </c>
      <c r="N990" s="1">
        <f t="shared" si="1186"/>
        <v>1.9827855422497806E-2</v>
      </c>
      <c r="O990" s="1">
        <f t="shared" si="1186"/>
        <v>2.7213336525219688E-2</v>
      </c>
      <c r="P990" s="1">
        <f>P991</f>
        <v>2.2063638780675233E-2</v>
      </c>
      <c r="Q990" s="1">
        <f>Q991</f>
        <v>5.5696686091834299E-2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9.8604149806090344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8.2670135227684884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1.6697023654418051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2.6564798131112846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0.75130318948292463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1.5330137992505925E-2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1.555811943048604E-2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1.4634116799802701E-2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1.9827855422497806E-2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2.7213336525219688E-2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2.2063638780675233E-2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5.5696686091834299E-2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9.8604149806090344</v>
      </c>
      <c r="G992" s="1">
        <f t="shared" ref="G992:K992" si="1187">IFERROR(G982/G981,0)*G991</f>
        <v>8.2670135227684884</v>
      </c>
      <c r="H992" s="1">
        <f t="shared" si="1187"/>
        <v>1.669695146301744</v>
      </c>
      <c r="I992" s="1">
        <f t="shared" si="1187"/>
        <v>2.6564533724504864</v>
      </c>
      <c r="J992" s="1">
        <f t="shared" si="1187"/>
        <v>0.75128372084509454</v>
      </c>
      <c r="K992" s="1">
        <f t="shared" si="1187"/>
        <v>1.5329919281643709E-2</v>
      </c>
      <c r="L992" s="1">
        <f t="shared" ref="L992:O992" si="1188">IFERROR(L982/L981,0)*L991</f>
        <v>1.5557905428670393E-2</v>
      </c>
      <c r="M992" s="1">
        <f t="shared" si="1188"/>
        <v>1.4633623619365639E-2</v>
      </c>
      <c r="N992" s="1">
        <f t="shared" si="1188"/>
        <v>1.9827481196918996E-2</v>
      </c>
      <c r="O992" s="1">
        <f t="shared" si="1188"/>
        <v>2.7212092955626477E-2</v>
      </c>
      <c r="P992" s="1">
        <f>IFERROR(P982/P981,0)*P991</f>
        <v>2.206262304653599E-2</v>
      </c>
      <c r="Q992" s="1">
        <f>IFERROR(Q982/Q981,0)*Q991</f>
        <v>5.5680791538741933E-2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7.219140061076601E-6</v>
      </c>
      <c r="I993" s="1">
        <f t="shared" si="1189"/>
        <v>2.644066079815488E-5</v>
      </c>
      <c r="J993" s="1">
        <f t="shared" si="1189"/>
        <v>1.9468637830089008E-5</v>
      </c>
      <c r="K993" s="1">
        <f t="shared" si="1189"/>
        <v>2.187108622160594E-7</v>
      </c>
      <c r="L993" s="1">
        <f t="shared" ref="L993:O993" si="1190">L991-L992</f>
        <v>2.1400181564670828E-7</v>
      </c>
      <c r="M993" s="1">
        <f t="shared" si="1190"/>
        <v>4.9318043706184089E-7</v>
      </c>
      <c r="N993" s="1">
        <f t="shared" si="1190"/>
        <v>3.7422557881000573E-7</v>
      </c>
      <c r="O993" s="1">
        <f t="shared" si="1190"/>
        <v>1.2435695932108692E-6</v>
      </c>
      <c r="P993" s="1">
        <f>P991-P992</f>
        <v>1.0157341392424968E-6</v>
      </c>
      <c r="Q993" s="1">
        <f>Q991-Q992</f>
        <v>1.5894553092365982E-5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47.001967632055255</v>
      </c>
      <c r="G994" s="1">
        <f t="shared" ref="G994:K994" si="1191">SUM(G995:G996)</f>
        <v>48.201677158271018</v>
      </c>
      <c r="H994" s="1">
        <f t="shared" si="1191"/>
        <v>51.165975726147977</v>
      </c>
      <c r="I994" s="1">
        <f t="shared" si="1191"/>
        <v>52.661692470231159</v>
      </c>
      <c r="J994" s="1">
        <f t="shared" si="1191"/>
        <v>54.908414537828158</v>
      </c>
      <c r="K994" s="1">
        <f t="shared" si="1191"/>
        <v>53.862573261901851</v>
      </c>
      <c r="L994" s="1">
        <f t="shared" ref="L994:O994" si="1192">SUM(L995:L996)</f>
        <v>52.904631773169321</v>
      </c>
      <c r="M994" s="1">
        <f t="shared" si="1192"/>
        <v>53.008053592647364</v>
      </c>
      <c r="N994" s="1">
        <f t="shared" si="1192"/>
        <v>50.64660721410123</v>
      </c>
      <c r="O994" s="1">
        <f t="shared" si="1192"/>
        <v>47.716107759853251</v>
      </c>
      <c r="P994" s="1">
        <f>SUM(P995:P996)</f>
        <v>48.934461933007256</v>
      </c>
      <c r="Q994" s="1">
        <f>SUM(Q995:Q996)</f>
        <v>41.446038913372099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46.694739588075038</v>
      </c>
      <c r="G995" s="1">
        <f>[1]Residential!C$18</f>
        <v>48.198909048091203</v>
      </c>
      <c r="H995" s="1">
        <f>[1]Residential!D$18</f>
        <v>51.16322426449927</v>
      </c>
      <c r="I995" s="1">
        <f>[1]Residential!E$18</f>
        <v>52.659025374120134</v>
      </c>
      <c r="J995" s="1">
        <f>[1]Residential!F$18</f>
        <v>54.905747908614202</v>
      </c>
      <c r="K995" s="1">
        <f>[1]Residential!G$18</f>
        <v>53.859918004383225</v>
      </c>
      <c r="L995" s="1">
        <f>[1]Residential!H$18</f>
        <v>52.901966368912426</v>
      </c>
      <c r="M995" s="1">
        <f>[1]Residential!I$18</f>
        <v>53.005386945007494</v>
      </c>
      <c r="N995" s="1">
        <f>[1]Residential!J$18</f>
        <v>50.643945439614406</v>
      </c>
      <c r="O995" s="1">
        <f>[1]Residential!K$18</f>
        <v>47.71343783906002</v>
      </c>
      <c r="P995" s="1">
        <f>[1]Residential!L$18</f>
        <v>48.931780457195138</v>
      </c>
      <c r="Q995" s="1">
        <f>[1]Residential!M$18</f>
        <v>41.443053081734121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0.30722804398021852</v>
      </c>
      <c r="G996" s="1">
        <f>[1]Residential!C$19</f>
        <v>2.7681101798167182E-3</v>
      </c>
      <c r="H996" s="1">
        <f>[1]Residential!D$19</f>
        <v>2.751461648705896E-3</v>
      </c>
      <c r="I996" s="1">
        <f>[1]Residential!E$19</f>
        <v>2.667096111022259E-3</v>
      </c>
      <c r="J996" s="1">
        <f>[1]Residential!F$19</f>
        <v>2.6666292139585035E-3</v>
      </c>
      <c r="K996" s="1">
        <f>[1]Residential!G$19</f>
        <v>2.6552575186261514E-3</v>
      </c>
      <c r="L996" s="1">
        <f>[1]Residential!H$19</f>
        <v>2.6654042568942525E-3</v>
      </c>
      <c r="M996" s="1">
        <f>[1]Residential!I$19</f>
        <v>2.6666476398732445E-3</v>
      </c>
      <c r="N996" s="1">
        <f>[1]Residential!J$19</f>
        <v>2.6617744868257139E-3</v>
      </c>
      <c r="O996" s="1">
        <f>[1]Residential!K$19</f>
        <v>2.6699207932296687E-3</v>
      </c>
      <c r="P996" s="1">
        <f>[1]Residential!L$19</f>
        <v>2.6814758121207253E-3</v>
      </c>
      <c r="Q996" s="1">
        <f>[1]Residential!M$19</f>
        <v>2.9858316379814034E-3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38.494682753414878</v>
      </c>
      <c r="G997" s="1">
        <f t="shared" ref="G997:K997" si="1195">SUM(G998:G999)</f>
        <v>41.336396274936973</v>
      </c>
      <c r="H997" s="1">
        <f t="shared" si="1195"/>
        <v>39.237672150934031</v>
      </c>
      <c r="I997" s="1">
        <f t="shared" si="1195"/>
        <v>40.779375286240388</v>
      </c>
      <c r="J997" s="1">
        <f t="shared" si="1195"/>
        <v>42.083329960539025</v>
      </c>
      <c r="K997" s="1">
        <f t="shared" si="1195"/>
        <v>41.00427685880873</v>
      </c>
      <c r="L997" s="1">
        <f t="shared" ref="L997:O997" si="1196">SUM(L998:L999)</f>
        <v>40.241682901607007</v>
      </c>
      <c r="M997" s="1">
        <f t="shared" si="1196"/>
        <v>40.193214039641013</v>
      </c>
      <c r="N997" s="1">
        <f t="shared" si="1196"/>
        <v>38.363209396185908</v>
      </c>
      <c r="O997" s="1">
        <f t="shared" si="1196"/>
        <v>36.173050242503791</v>
      </c>
      <c r="P997" s="1">
        <f>SUM(P998:P999)</f>
        <v>37.078689335070329</v>
      </c>
      <c r="Q997" s="1">
        <f>SUM(Q998:Q999)</f>
        <v>31.254081235955692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38.494682753414878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41.336396274936973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39.222854467476033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40.764724045960051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40.908602892219598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38.864806219823528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37.703336717699159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36.556053918255458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34.476402269026217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32.126839764477822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31.469252750671814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25.635434630629295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1.4817683457997496E-2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1.4651240280336346E-2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1.174727068319428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2.1394706389852014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2.5383461839078456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3.6371601213855587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3.8868071271596945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4.0462104780259729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5.6094365843985177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5.618646605326397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38.243062519586516</v>
      </c>
      <c r="G1000" s="1">
        <f t="shared" ref="G1000:K1000" si="1197">SUM(G1001:G1002)</f>
        <v>41.334022421866472</v>
      </c>
      <c r="H1000" s="1">
        <f t="shared" si="1197"/>
        <v>39.235562136445388</v>
      </c>
      <c r="I1000" s="1">
        <f t="shared" si="1197"/>
        <v>40.777309980168098</v>
      </c>
      <c r="J1000" s="1">
        <f t="shared" si="1197"/>
        <v>42.081286182039179</v>
      </c>
      <c r="K1000" s="1">
        <f t="shared" si="1197"/>
        <v>41.002255475353913</v>
      </c>
      <c r="L1000" s="1">
        <f t="shared" ref="L1000:O1000" si="1198">SUM(L1001:L1002)</f>
        <v>40.239655473207726</v>
      </c>
      <c r="M1000" s="1">
        <f t="shared" si="1198"/>
        <v>40.19119206124163</v>
      </c>
      <c r="N1000" s="1">
        <f t="shared" si="1198"/>
        <v>38.361193185868565</v>
      </c>
      <c r="O1000" s="1">
        <f t="shared" si="1198"/>
        <v>36.17102620526498</v>
      </c>
      <c r="P1000" s="1">
        <f>SUM(P1001:P1002)</f>
        <v>37.076657523445775</v>
      </c>
      <c r="Q1000" s="1">
        <f>SUM(Q1001:Q1002)</f>
        <v>31.251829647456113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38.243062519586516</v>
      </c>
      <c r="G1001" s="1">
        <f t="shared" ref="G1001:K1001" si="1199">G998-G1004</f>
        <v>41.334022421866472</v>
      </c>
      <c r="H1001" s="1">
        <f t="shared" si="1199"/>
        <v>39.220745249811593</v>
      </c>
      <c r="I1001" s="1">
        <f t="shared" si="1199"/>
        <v>40.762659481912259</v>
      </c>
      <c r="J1001" s="1">
        <f t="shared" si="1199"/>
        <v>40.906616164383934</v>
      </c>
      <c r="K1001" s="1">
        <f t="shared" si="1199"/>
        <v>38.862890305624191</v>
      </c>
      <c r="L1001" s="1">
        <f t="shared" ref="L1001:O1001" si="1200">L998-L1004</f>
        <v>37.701437174486813</v>
      </c>
      <c r="M1001" s="1">
        <f t="shared" si="1200"/>
        <v>36.554214912513928</v>
      </c>
      <c r="N1001" s="1">
        <f t="shared" si="1200"/>
        <v>34.474590333084102</v>
      </c>
      <c r="O1001" s="1">
        <f t="shared" si="1200"/>
        <v>32.125042130061793</v>
      </c>
      <c r="P1001" s="1">
        <f>P998-P1004</f>
        <v>31.467528320960255</v>
      </c>
      <c r="Q1001" s="1">
        <f>Q998-Q1004</f>
        <v>25.633587817428797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1.481688663379589E-2</v>
      </c>
      <c r="I1002" s="1">
        <f t="shared" si="1201"/>
        <v>1.4650498255837315E-2</v>
      </c>
      <c r="J1002" s="1">
        <f t="shared" si="1201"/>
        <v>1.1746700176552416</v>
      </c>
      <c r="K1002" s="1">
        <f t="shared" si="1201"/>
        <v>2.1393651697297238</v>
      </c>
      <c r="L1002" s="1">
        <f t="shared" ref="L1002:O1002" si="1202">L999-L1005</f>
        <v>2.5382182987209103</v>
      </c>
      <c r="M1002" s="1">
        <f t="shared" si="1202"/>
        <v>3.6369771487277043</v>
      </c>
      <c r="N1002" s="1">
        <f t="shared" si="1202"/>
        <v>3.8866028527844625</v>
      </c>
      <c r="O1002" s="1">
        <f t="shared" si="1202"/>
        <v>4.0459840752031893</v>
      </c>
      <c r="P1002" s="1">
        <f>P999-P1005</f>
        <v>5.6091292024855157</v>
      </c>
      <c r="Q1002" s="1">
        <f>Q999-Q1005</f>
        <v>5.6182418300273174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0.25162023382835902</v>
      </c>
      <c r="G1003" s="1">
        <f t="shared" ref="G1003:K1003" si="1203">SUM(G1004:G1005)</f>
        <v>2.3738530705037248E-3</v>
      </c>
      <c r="H1003" s="1">
        <f t="shared" si="1203"/>
        <v>2.1100144886442135E-3</v>
      </c>
      <c r="I1003" s="1">
        <f t="shared" si="1203"/>
        <v>2.0653060722902274E-3</v>
      </c>
      <c r="J1003" s="1">
        <f t="shared" si="1203"/>
        <v>2.0437784998529897E-3</v>
      </c>
      <c r="K1003" s="1">
        <f t="shared" si="1203"/>
        <v>2.0213834548114904E-3</v>
      </c>
      <c r="L1003" s="1">
        <f t="shared" ref="L1003:O1003" si="1204">SUM(L1004:L1005)</f>
        <v>2.0274283992829764E-3</v>
      </c>
      <c r="M1003" s="1">
        <f t="shared" si="1204"/>
        <v>2.0219783993841219E-3</v>
      </c>
      <c r="N1003" s="1">
        <f t="shared" si="1204"/>
        <v>2.0162103173436089E-3</v>
      </c>
      <c r="O1003" s="1">
        <f t="shared" si="1204"/>
        <v>2.0240372388097613E-3</v>
      </c>
      <c r="P1003" s="1">
        <f>SUM(P1004:P1005)</f>
        <v>2.0318116245611616E-3</v>
      </c>
      <c r="Q1003" s="1">
        <f>SUM(Q1004:Q1005)</f>
        <v>2.2515884995767104E-3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0.25162023382835902</v>
      </c>
      <c r="G1004" s="1">
        <f t="shared" ref="G1004:K1004" si="1205">G998*IFERROR(G996/G994,0)</f>
        <v>2.3738530705037248E-3</v>
      </c>
      <c r="H1004" s="1">
        <f t="shared" si="1205"/>
        <v>2.1092176644426082E-3</v>
      </c>
      <c r="I1004" s="1">
        <f t="shared" si="1205"/>
        <v>2.0645640477911969E-3</v>
      </c>
      <c r="J1004" s="1">
        <f t="shared" si="1205"/>
        <v>1.9867278356665327E-3</v>
      </c>
      <c r="K1004" s="1">
        <f t="shared" si="1205"/>
        <v>1.9159141993338E-3</v>
      </c>
      <c r="L1004" s="1">
        <f t="shared" ref="L1004:O1004" si="1206">L998*IFERROR(L996/L994,0)</f>
        <v>1.8995432123475955E-3</v>
      </c>
      <c r="M1004" s="1">
        <f t="shared" si="1206"/>
        <v>1.8390057415297461E-3</v>
      </c>
      <c r="N1004" s="1">
        <f t="shared" si="1206"/>
        <v>1.8119359421115105E-3</v>
      </c>
      <c r="O1004" s="1">
        <f t="shared" si="1206"/>
        <v>1.7976344160264108E-3</v>
      </c>
      <c r="P1004" s="1">
        <f>P998*IFERROR(P996/P994,0)</f>
        <v>1.7244297115591941E-3</v>
      </c>
      <c r="Q1004" s="1">
        <f>Q998*IFERROR(Q996/Q994,0)</f>
        <v>1.8468132004972205E-3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7.9682420160529711E-7</v>
      </c>
      <c r="I1005" s="1">
        <f t="shared" si="1207"/>
        <v>7.4202449903080784E-7</v>
      </c>
      <c r="J1005" s="1">
        <f t="shared" si="1207"/>
        <v>5.7050664186457106E-5</v>
      </c>
      <c r="K1005" s="1">
        <f t="shared" si="1207"/>
        <v>1.0546925547769059E-4</v>
      </c>
      <c r="L1005" s="1">
        <f t="shared" ref="L1005:O1005" si="1208">L999*IFERROR(L$996/L$994,0)</f>
        <v>1.2788518693538097E-4</v>
      </c>
      <c r="M1005" s="1">
        <f t="shared" si="1208"/>
        <v>1.8297265785437584E-4</v>
      </c>
      <c r="N1005" s="1">
        <f t="shared" si="1208"/>
        <v>2.0427437523209852E-4</v>
      </c>
      <c r="O1005" s="1">
        <f t="shared" si="1208"/>
        <v>2.264028227833503E-4</v>
      </c>
      <c r="P1005" s="1">
        <f>P999*IFERROR(P$996/P$994,0)</f>
        <v>3.0738191300196739E-4</v>
      </c>
      <c r="Q1005" s="1">
        <f>Q999*IFERROR(Q$996/Q$994,0)</f>
        <v>4.0477529907948992E-4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8.5072848786403767</v>
      </c>
      <c r="G1006" s="1">
        <f t="shared" ref="G1006:K1006" si="1209">SUM(G1007:G1008)</f>
        <v>6.8652808833340444</v>
      </c>
      <c r="H1006" s="1">
        <f t="shared" si="1209"/>
        <v>11.928303575213947</v>
      </c>
      <c r="I1006" s="1">
        <f t="shared" si="1209"/>
        <v>11.882317183990772</v>
      </c>
      <c r="J1006" s="1">
        <f t="shared" si="1209"/>
        <v>12.825084577289132</v>
      </c>
      <c r="K1006" s="1">
        <f t="shared" si="1209"/>
        <v>12.858296403093121</v>
      </c>
      <c r="L1006" s="1">
        <f t="shared" ref="L1006:O1006" si="1210">SUM(L1007:L1008)</f>
        <v>12.662948871562316</v>
      </c>
      <c r="M1006" s="1">
        <f t="shared" si="1210"/>
        <v>12.814839553006347</v>
      </c>
      <c r="N1006" s="1">
        <f t="shared" si="1210"/>
        <v>12.283397817915318</v>
      </c>
      <c r="O1006" s="1">
        <f t="shared" si="1210"/>
        <v>11.543057517349457</v>
      </c>
      <c r="P1006" s="1">
        <f>SUM(P1007:P1008)</f>
        <v>11.855772597936925</v>
      </c>
      <c r="Q1006" s="1">
        <f>SUM(Q1007:Q1008)</f>
        <v>10.191957677416408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8.5072848786403767</v>
      </c>
      <c r="G1007" s="1">
        <f t="shared" ref="G1007:K1007" si="1211">G994-G998-G999-G1008</f>
        <v>6.8652808833340444</v>
      </c>
      <c r="H1007" s="1">
        <f t="shared" si="1211"/>
        <v>11.924807625597603</v>
      </c>
      <c r="I1007" s="1">
        <f t="shared" si="1211"/>
        <v>11.878341079103921</v>
      </c>
      <c r="J1007" s="1">
        <f t="shared" si="1211"/>
        <v>12.536083731129116</v>
      </c>
      <c r="K1007" s="1">
        <f t="shared" si="1211"/>
        <v>12.131527877088764</v>
      </c>
      <c r="L1007" s="1">
        <f t="shared" ref="L1007:O1007" si="1212">L994-L998-L999-L1008</f>
        <v>11.693776104491864</v>
      </c>
      <c r="M1007" s="1">
        <f t="shared" si="1212"/>
        <v>11.251364813993765</v>
      </c>
      <c r="N1007" s="1">
        <f t="shared" si="1212"/>
        <v>10.612372682495344</v>
      </c>
      <c r="O1007" s="1">
        <f t="shared" si="1212"/>
        <v>9.8035263435385325</v>
      </c>
      <c r="P1007" s="1">
        <f>P994-P998-P999-P1008</f>
        <v>9.5753080018875885</v>
      </c>
      <c r="Q1007" s="1">
        <f>Q994-Q998-Q999-Q1008</f>
        <v>7.776450264573139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3.4959496163429241E-3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3.9761048868513461E-3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0.28900084616001692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0.72676852600435682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0.96917276707045241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1.5634747390125818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1.671025135419975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1.7395311738109234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2.2804645960493368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2.4155074128432688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8.4516770684885181</v>
      </c>
      <c r="G1009" s="1">
        <f t="shared" ref="G1009:K1009" si="1213">SUM(G1010:G1011)</f>
        <v>6.864886626224731</v>
      </c>
      <c r="H1009" s="1">
        <f t="shared" si="1213"/>
        <v>11.927662128053884</v>
      </c>
      <c r="I1009" s="1">
        <f t="shared" si="1213"/>
        <v>11.881715393952041</v>
      </c>
      <c r="J1009" s="1">
        <f t="shared" si="1213"/>
        <v>12.824461726575027</v>
      </c>
      <c r="K1009" s="1">
        <f t="shared" si="1213"/>
        <v>12.857662529029305</v>
      </c>
      <c r="L1009" s="1">
        <f t="shared" ref="L1009:O1009" si="1214">SUM(L1010:L1011)</f>
        <v>12.662310895704705</v>
      </c>
      <c r="M1009" s="1">
        <f t="shared" si="1214"/>
        <v>12.814194883765857</v>
      </c>
      <c r="N1009" s="1">
        <f t="shared" si="1214"/>
        <v>12.282752253745837</v>
      </c>
      <c r="O1009" s="1">
        <f t="shared" si="1214"/>
        <v>11.542411633795036</v>
      </c>
      <c r="P1009" s="1">
        <f>SUM(P1010:P1011)</f>
        <v>11.855122933749366</v>
      </c>
      <c r="Q1009" s="1">
        <f>SUM(Q1010:Q1011)</f>
        <v>10.191223434278003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8.4516770684885181</v>
      </c>
      <c r="G1010" s="1">
        <f t="shared" ref="G1010:K1010" si="1215">G1007-G1013</f>
        <v>6.864886626224731</v>
      </c>
      <c r="H1010" s="1">
        <f t="shared" si="1215"/>
        <v>11.924166366433004</v>
      </c>
      <c r="I1010" s="1">
        <f t="shared" si="1215"/>
        <v>11.877739490438396</v>
      </c>
      <c r="J1010" s="1">
        <f t="shared" si="1215"/>
        <v>12.535474915751957</v>
      </c>
      <c r="K1010" s="1">
        <f t="shared" si="1215"/>
        <v>12.130929830455317</v>
      </c>
      <c r="L1010" s="1">
        <f t="shared" ref="L1010:O1010" si="1216">L1007-L1013</f>
        <v>11.693186956820602</v>
      </c>
      <c r="M1010" s="1">
        <f t="shared" si="1216"/>
        <v>11.250798797636003</v>
      </c>
      <c r="N1010" s="1">
        <f t="shared" si="1216"/>
        <v>10.61181494043907</v>
      </c>
      <c r="O1010" s="1">
        <f t="shared" si="1216"/>
        <v>9.8029777942108431</v>
      </c>
      <c r="P1010" s="1">
        <f>P1007-P1013</f>
        <v>9.5747833009756658</v>
      </c>
      <c r="Q1010" s="1">
        <f>Q1007-Q1013</f>
        <v>7.7758900380270104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3.4957616208799499E-3</v>
      </c>
      <c r="I1011" s="1">
        <f t="shared" si="1217"/>
        <v>3.9759035136446887E-3</v>
      </c>
      <c r="J1011" s="1">
        <f t="shared" si="1217"/>
        <v>0.28898681082307054</v>
      </c>
      <c r="K1011" s="1">
        <f t="shared" si="1217"/>
        <v>0.72673269857398892</v>
      </c>
      <c r="L1011" s="1">
        <f t="shared" ref="L1011:O1011" si="1218">L1008-L1014</f>
        <v>0.96912393888410209</v>
      </c>
      <c r="M1011" s="1">
        <f t="shared" si="1218"/>
        <v>1.5633960861298553</v>
      </c>
      <c r="N1011" s="1">
        <f t="shared" si="1218"/>
        <v>1.670937313306768</v>
      </c>
      <c r="O1011" s="1">
        <f t="shared" si="1218"/>
        <v>1.7394338395841922</v>
      </c>
      <c r="P1011" s="1">
        <f>P1008-P1014</f>
        <v>2.2803396327736993</v>
      </c>
      <c r="Q1011" s="1">
        <f>Q1008-Q1014</f>
        <v>2.4153333962509929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5.5607810151859498E-2</v>
      </c>
      <c r="G1012" s="1">
        <f t="shared" si="1219"/>
        <v>3.9425710931299352E-4</v>
      </c>
      <c r="H1012" s="1">
        <f t="shared" si="1219"/>
        <v>6.414471600616824E-4</v>
      </c>
      <c r="I1012" s="1">
        <f t="shared" si="1219"/>
        <v>6.0179003873203163E-4</v>
      </c>
      <c r="J1012" s="1">
        <f t="shared" si="1219"/>
        <v>6.2285071410551397E-4</v>
      </c>
      <c r="K1012" s="1">
        <f t="shared" si="1219"/>
        <v>6.3387406381466068E-4</v>
      </c>
      <c r="L1012" s="1">
        <f t="shared" ref="L1012:O1012" si="1220">SUM(L1013:L1014)</f>
        <v>6.379758576112762E-4</v>
      </c>
      <c r="M1012" s="1">
        <f t="shared" si="1220"/>
        <v>6.446692404891226E-4</v>
      </c>
      <c r="N1012" s="1">
        <f t="shared" si="1220"/>
        <v>6.4556416948210495E-4</v>
      </c>
      <c r="O1012" s="1">
        <f t="shared" si="1220"/>
        <v>6.4588355441990743E-4</v>
      </c>
      <c r="P1012" s="1">
        <f>SUM(P1013:P1014)</f>
        <v>6.4966418755956379E-4</v>
      </c>
      <c r="Q1012" s="1">
        <f>SUM(Q1013:Q1014)</f>
        <v>7.3424313840469329E-4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5.5607810151859498E-2</v>
      </c>
      <c r="G1013" s="1">
        <f t="shared" ref="G1013:K1013" si="1221">G1007*IFERROR(G$996/G$994,0)</f>
        <v>3.9425710931299352E-4</v>
      </c>
      <c r="H1013" s="1">
        <f t="shared" si="1221"/>
        <v>6.4125916459870796E-4</v>
      </c>
      <c r="I1013" s="1">
        <f t="shared" si="1221"/>
        <v>6.0158866552537419E-4</v>
      </c>
      <c r="J1013" s="1">
        <f t="shared" si="1221"/>
        <v>6.0881537715915034E-4</v>
      </c>
      <c r="K1013" s="1">
        <f t="shared" si="1221"/>
        <v>5.9804663344681245E-4</v>
      </c>
      <c r="L1013" s="1">
        <f t="shared" ref="L1013:O1013" si="1222">L1007*IFERROR(L$996/L$994,0)</f>
        <v>5.8914767126095257E-4</v>
      </c>
      <c r="M1013" s="1">
        <f t="shared" si="1222"/>
        <v>5.6601635776249392E-4</v>
      </c>
      <c r="N1013" s="1">
        <f t="shared" si="1222"/>
        <v>5.5774205627514217E-4</v>
      </c>
      <c r="O1013" s="1">
        <f t="shared" si="1222"/>
        <v>5.4854932768868506E-4</v>
      </c>
      <c r="P1013" s="1">
        <f>P1007*IFERROR(P$996/P$994,0)</f>
        <v>5.2470091192212875E-4</v>
      </c>
      <c r="Q1013" s="1">
        <f>Q1007*IFERROR(Q$996/Q$994,0)</f>
        <v>5.6022654612863205E-4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1.8799546297443022E-7</v>
      </c>
      <c r="I1014" s="1">
        <f t="shared" si="1223"/>
        <v>2.0137320665742888E-7</v>
      </c>
      <c r="J1014" s="1">
        <f t="shared" si="1223"/>
        <v>1.4035336946363611E-5</v>
      </c>
      <c r="K1014" s="1">
        <f t="shared" si="1223"/>
        <v>3.5827430367848259E-5</v>
      </c>
      <c r="L1014" s="1">
        <f t="shared" ref="L1014:O1014" si="1224">L1008*IFERROR(L$996/L$994,0)</f>
        <v>4.8828186350323662E-5</v>
      </c>
      <c r="M1014" s="1">
        <f t="shared" si="1224"/>
        <v>7.8652882726628628E-5</v>
      </c>
      <c r="N1014" s="1">
        <f t="shared" si="1224"/>
        <v>8.7822113206962725E-5</v>
      </c>
      <c r="O1014" s="1">
        <f t="shared" si="1224"/>
        <v>9.7334226731222407E-5</v>
      </c>
      <c r="P1014" s="1">
        <f>P1008*IFERROR(P$996/P$994,0)</f>
        <v>1.2496327563743501E-4</v>
      </c>
      <c r="Q1014" s="1">
        <f>Q1008*IFERROR(Q$996/Q$994,0)</f>
        <v>1.7401659227606121E-4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0.10000096791989327</v>
      </c>
      <c r="G1015" s="1">
        <f>[1]Residential!C$20</f>
        <v>0.1000007150198438</v>
      </c>
      <c r="H1015" s="1">
        <f>[1]Residential!D$20</f>
        <v>4.7332024972431327E-3</v>
      </c>
      <c r="I1015" s="1">
        <f>[1]Residential!E$20</f>
        <v>3.9811910006898547E-3</v>
      </c>
      <c r="J1015" s="1">
        <f>[1]Residential!F$20</f>
        <v>1.6227366580169851E-3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0.10000096791989327</v>
      </c>
      <c r="G1016" s="1">
        <f t="shared" ref="G1016:G1017" si="1225">G1015</f>
        <v>0.1000007150198438</v>
      </c>
      <c r="H1016" s="1">
        <f t="shared" ref="H1016:H1017" si="1226">H1015</f>
        <v>4.7332024972431327E-3</v>
      </c>
      <c r="I1016" s="1">
        <f t="shared" ref="I1016:I1017" si="1227">I1015</f>
        <v>3.9811910006898547E-3</v>
      </c>
      <c r="J1016" s="1">
        <f t="shared" ref="J1016:J1017" si="1228">J1015</f>
        <v>1.6227366580169851E-3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0.10000096791989327</v>
      </c>
      <c r="G1017" s="1">
        <f t="shared" si="1225"/>
        <v>0.1000007150198438</v>
      </c>
      <c r="H1017" s="1">
        <f t="shared" si="1226"/>
        <v>4.7332024972431327E-3</v>
      </c>
      <c r="I1017" s="1">
        <f t="shared" si="1227"/>
        <v>3.9811910006898547E-3</v>
      </c>
      <c r="J1017" s="1">
        <f t="shared" si="1228"/>
        <v>1.6227366580169851E-3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13.723007833164177</v>
      </c>
      <c r="G1020" s="1">
        <f t="shared" ref="G1020:K1020" si="1233">G1021+G1023</f>
        <v>13.881815392759838</v>
      </c>
      <c r="H1020" s="1">
        <f t="shared" si="1233"/>
        <v>11.217036031145575</v>
      </c>
      <c r="I1020" s="1">
        <f t="shared" si="1233"/>
        <v>9.5619411558954184</v>
      </c>
      <c r="J1020" s="1">
        <f t="shared" si="1233"/>
        <v>8.8793494511917821</v>
      </c>
      <c r="K1020" s="1">
        <f t="shared" si="1233"/>
        <v>7.7931960729034468</v>
      </c>
      <c r="L1020" s="1">
        <f t="shared" ref="L1020:O1020" si="1234">L1021+L1023</f>
        <v>6.7422503036872463</v>
      </c>
      <c r="M1020" s="1">
        <f t="shared" si="1234"/>
        <v>5.6914272747299401</v>
      </c>
      <c r="N1020" s="1">
        <f t="shared" si="1234"/>
        <v>5.3795871243697047</v>
      </c>
      <c r="O1020" s="1">
        <f t="shared" si="1234"/>
        <v>4.5509949667410998</v>
      </c>
      <c r="P1020" s="1">
        <f>P1021+P1023</f>
        <v>4.2588561671310696</v>
      </c>
      <c r="Q1020" s="1">
        <f>Q1021+Q1023</f>
        <v>2.6591958385573573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12.682057270931949</v>
      </c>
      <c r="G1021" s="1">
        <f t="shared" ref="G1021:O1021" si="1235">G1022</f>
        <v>12.687332338185122</v>
      </c>
      <c r="H1021" s="1">
        <f t="shared" si="1235"/>
        <v>10.596516517675717</v>
      </c>
      <c r="I1021" s="1">
        <f t="shared" si="1235"/>
        <v>9.0331706035317545</v>
      </c>
      <c r="J1021" s="1">
        <f t="shared" si="1235"/>
        <v>8.3883362215255133</v>
      </c>
      <c r="K1021" s="1">
        <f t="shared" si="1235"/>
        <v>7.3622447307946626</v>
      </c>
      <c r="L1021" s="1">
        <f t="shared" si="1235"/>
        <v>6.3693873676302104</v>
      </c>
      <c r="M1021" s="1">
        <f t="shared" si="1235"/>
        <v>5.3766388452479204</v>
      </c>
      <c r="N1021" s="1">
        <f t="shared" si="1235"/>
        <v>5.0820606439030707</v>
      </c>
      <c r="O1021" s="1">
        <f t="shared" si="1235"/>
        <v>4.2989712504522322</v>
      </c>
      <c r="P1021" s="1">
        <f>P1022</f>
        <v>4.0231986192183253</v>
      </c>
      <c r="Q1021" s="1">
        <f>Q1022</f>
        <v>2.5109402352010921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12.682057270931949</v>
      </c>
      <c r="G1022" s="1">
        <f>[1]Residential!C$22-G1024-G1025</f>
        <v>12.687332338185122</v>
      </c>
      <c r="H1022" s="1">
        <f>[1]Residential!D$22-H1024-H1025</f>
        <v>10.596516517675717</v>
      </c>
      <c r="I1022" s="1">
        <f>[1]Residential!E$22-I1024-I1025</f>
        <v>9.0331706035317545</v>
      </c>
      <c r="J1022" s="1">
        <f>[1]Residential!F$22-J1024-J1025</f>
        <v>8.3883362215255133</v>
      </c>
      <c r="K1022" s="1">
        <f>[1]Residential!G$22-K1024-K1025</f>
        <v>7.3622447307946626</v>
      </c>
      <c r="L1022" s="1">
        <f>[1]Residential!H$22-L1024-L1025</f>
        <v>6.3693873676302104</v>
      </c>
      <c r="M1022" s="1">
        <f>[1]Residential!I$22-M1024-M1025</f>
        <v>5.3766388452479204</v>
      </c>
      <c r="N1022" s="1">
        <f>[1]Residential!J$22-N1024-N1025</f>
        <v>5.0820606439030707</v>
      </c>
      <c r="O1022" s="1">
        <f>[1]Residential!K$22-O1024-O1025</f>
        <v>4.2989712504522322</v>
      </c>
      <c r="P1022" s="1">
        <f>[1]Residential!L$22-P1024-P1025</f>
        <v>4.0231986192183253</v>
      </c>
      <c r="Q1022" s="1">
        <f>[1]Residential!M$22-Q1024-Q1025</f>
        <v>2.5109402352010921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1.0409505622322279</v>
      </c>
      <c r="G1023" s="1">
        <f t="shared" ref="G1023" si="1236">G1024</f>
        <v>1.194483054574716</v>
      </c>
      <c r="H1023" s="1">
        <f t="shared" ref="H1023" si="1237">H1024</f>
        <v>0.62051951346985912</v>
      </c>
      <c r="I1023" s="1">
        <f t="shared" ref="I1023" si="1238">I1024</f>
        <v>0.52877055236366377</v>
      </c>
      <c r="J1023" s="1">
        <f t="shared" ref="J1023" si="1239">J1024</f>
        <v>0.49101322966626959</v>
      </c>
      <c r="K1023" s="1">
        <f t="shared" ref="K1023:O1023" si="1240">K1024</f>
        <v>0.43095134210878472</v>
      </c>
      <c r="L1023" s="1">
        <f t="shared" si="1240"/>
        <v>0.37286293605703552</v>
      </c>
      <c r="M1023" s="1">
        <f t="shared" si="1240"/>
        <v>0.31478842948202018</v>
      </c>
      <c r="N1023" s="1">
        <f t="shared" si="1240"/>
        <v>0.29752648046663366</v>
      </c>
      <c r="O1023" s="1">
        <f t="shared" si="1240"/>
        <v>0.25202371628886727</v>
      </c>
      <c r="P1023" s="1">
        <f>P1024</f>
        <v>0.23565754791274424</v>
      </c>
      <c r="Q1023" s="1">
        <f>Q1024</f>
        <v>0.14825560335626536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1.0409505622322279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1.194483054574716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0.62051951346985912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0.52877055236366377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0.49101322966626959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0.43095134210878472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0.37286293605703552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0.31478842948202018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0.29752648046663366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0.25202371628886727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0.23565754791274424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0.14825560335626536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3.268218778557956</v>
      </c>
      <c r="G1025" s="1">
        <f t="shared" ref="G1025:K1025" si="1241">G1026+G1028</f>
        <v>3.8319871612812095</v>
      </c>
      <c r="H1025" s="1">
        <f t="shared" si="1241"/>
        <v>3.7279628902569297</v>
      </c>
      <c r="I1025" s="1">
        <f t="shared" si="1241"/>
        <v>3.8827476995351367</v>
      </c>
      <c r="J1025" s="1">
        <f t="shared" si="1241"/>
        <v>4.0178514825317793</v>
      </c>
      <c r="K1025" s="1">
        <f t="shared" si="1241"/>
        <v>4.1189373079036589</v>
      </c>
      <c r="L1025" s="1">
        <f t="shared" ref="L1025:O1025" si="1242">L1026+L1028</f>
        <v>4.1993218754620312</v>
      </c>
      <c r="M1025" s="1">
        <f t="shared" si="1242"/>
        <v>4.2659488923991473</v>
      </c>
      <c r="N1025" s="1">
        <f t="shared" si="1242"/>
        <v>4.3156881126020243</v>
      </c>
      <c r="O1025" s="1">
        <f t="shared" si="1242"/>
        <v>4.36001355186428</v>
      </c>
      <c r="P1025" s="1">
        <f>P1026+P1028</f>
        <v>4.360030945554497</v>
      </c>
      <c r="Q1025" s="1">
        <f>Q1026+Q1028</f>
        <v>4.360537106372913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2.996548151904078</v>
      </c>
      <c r="G1026" s="1">
        <f t="shared" ref="G1026:O1026" si="1243">G1027</f>
        <v>3.5202474239727159</v>
      </c>
      <c r="H1026" s="1">
        <f t="shared" si="1243"/>
        <v>3.5218095290457172</v>
      </c>
      <c r="I1026" s="1">
        <f t="shared" si="1243"/>
        <v>3.6680321627968664</v>
      </c>
      <c r="J1026" s="1">
        <f t="shared" si="1243"/>
        <v>3.7956649102991875</v>
      </c>
      <c r="K1026" s="1">
        <f t="shared" si="1243"/>
        <v>3.8911623888803222</v>
      </c>
      <c r="L1026" s="1">
        <f t="shared" si="1243"/>
        <v>3.9670965622792518</v>
      </c>
      <c r="M1026" s="1">
        <f t="shared" si="1243"/>
        <v>4.030016595765221</v>
      </c>
      <c r="N1026" s="1">
        <f t="shared" si="1243"/>
        <v>4.0770226232458882</v>
      </c>
      <c r="O1026" s="1">
        <f t="shared" si="1243"/>
        <v>4.1188645327801616</v>
      </c>
      <c r="P1026" s="1">
        <f>P1027</f>
        <v>4.1188959628706465</v>
      </c>
      <c r="Q1026" s="1">
        <f>Q1027</f>
        <v>4.1192534355685515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2.996548151904078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3.5202474239727159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3.5218095290457172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3.6680321627968664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3.7956649102991875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3.8911623888803222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3.9670965622792518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4.030016595765221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4.0770226232458882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4.1188645327801616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4.1188959628706465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4.1192534355685515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0.27167062665387803</v>
      </c>
      <c r="G1028" s="1">
        <f t="shared" ref="G1028:O1028" si="1244">G1029</f>
        <v>0.31173973730849353</v>
      </c>
      <c r="H1028" s="1">
        <f t="shared" si="1244"/>
        <v>0.2061533612112125</v>
      </c>
      <c r="I1028" s="1">
        <f t="shared" si="1244"/>
        <v>0.21471553673827029</v>
      </c>
      <c r="J1028" s="1">
        <f t="shared" si="1244"/>
        <v>0.22218657223259164</v>
      </c>
      <c r="K1028" s="1">
        <f t="shared" si="1244"/>
        <v>0.22777491902333652</v>
      </c>
      <c r="L1028" s="1">
        <f t="shared" si="1244"/>
        <v>0.23222531318277909</v>
      </c>
      <c r="M1028" s="1">
        <f t="shared" si="1244"/>
        <v>0.23593229663392609</v>
      </c>
      <c r="N1028" s="1">
        <f t="shared" si="1244"/>
        <v>0.23866548935613657</v>
      </c>
      <c r="O1028" s="1">
        <f t="shared" si="1244"/>
        <v>0.2411490190841182</v>
      </c>
      <c r="P1028" s="1">
        <f>P1029</f>
        <v>0.24113498268385072</v>
      </c>
      <c r="Q1028" s="1">
        <f>Q1029</f>
        <v>0.24128367080436178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0.27167062665387803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0.31173973730849353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0.2061533612112125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0.21471553673827029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0.22218657223259164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0.22777491902333652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0.23222531318277909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0.23593229663392609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0.23866548935613657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0.2411490190841182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0.24113498268385072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0.24128367080436178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2.5068352049870279</v>
      </c>
      <c r="G1030" s="1">
        <f>[1]Residential!C$23</f>
        <v>2.928065134338754</v>
      </c>
      <c r="H1030" s="1">
        <f>[1]Residential!D$23</f>
        <v>2.8842629185724045</v>
      </c>
      <c r="I1030" s="1">
        <f>[1]Residential!E$23</f>
        <v>2.4540704656491386</v>
      </c>
      <c r="J1030" s="1">
        <f>[1]Residential!F$23</f>
        <v>2.0315866550279673</v>
      </c>
      <c r="K1030" s="1">
        <f>[1]Residential!G$23</f>
        <v>1.9777949481602293</v>
      </c>
      <c r="L1030" s="1">
        <f>[1]Residential!H$23</f>
        <v>1.9773145257902449</v>
      </c>
      <c r="M1030" s="1">
        <f>[1]Residential!I$23</f>
        <v>1.8622399238162304</v>
      </c>
      <c r="N1030" s="1">
        <f>[1]Residential!J$23</f>
        <v>1.850447050858619</v>
      </c>
      <c r="O1030" s="1">
        <f>[1]Residential!K$23</f>
        <v>1.7626412005186911</v>
      </c>
      <c r="P1030" s="1">
        <f>[1]Residential!L$23</f>
        <v>1.7588352251960764</v>
      </c>
      <c r="Q1030" s="1">
        <f>[1]Residential!M$23</f>
        <v>1.4887846948726233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0.78534718032717687</v>
      </c>
      <c r="G1031" s="1">
        <f t="shared" ref="G1031:O1031" si="1245">G1032</f>
        <v>0.94131313012982665</v>
      </c>
      <c r="H1031" s="1">
        <f t="shared" si="1245"/>
        <v>0.94497719541825653</v>
      </c>
      <c r="I1031" s="1">
        <f t="shared" si="1245"/>
        <v>0.94599731537151222</v>
      </c>
      <c r="J1031" s="1">
        <f t="shared" si="1245"/>
        <v>0.89389939226769766</v>
      </c>
      <c r="K1031" s="1">
        <f t="shared" si="1245"/>
        <v>0.87023185936514746</v>
      </c>
      <c r="L1031" s="1">
        <f t="shared" si="1245"/>
        <v>0.87002333452244696</v>
      </c>
      <c r="M1031" s="1">
        <f t="shared" si="1245"/>
        <v>0.81938936973079435</v>
      </c>
      <c r="N1031" s="1">
        <f t="shared" si="1245"/>
        <v>0.81419726634141387</v>
      </c>
      <c r="O1031" s="1">
        <f t="shared" si="1245"/>
        <v>0.77555385642367292</v>
      </c>
      <c r="P1031" s="1">
        <f>P1032</f>
        <v>0.77389287230873094</v>
      </c>
      <c r="Q1031" s="1">
        <f>Q1032</f>
        <v>0.65495693796241217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0.78534718032717687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0.94131313012982665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0.94497719541825653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0.94599731537151222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0.89389939226769766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0.87023185936514746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0.87002333452244696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0.81938936973079435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0.81419726634141387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0.77555385642367292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0.77389287230873094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0.65495693796241217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1.9867520042089275</v>
      </c>
      <c r="H1033" s="1">
        <f t="shared" si="1246"/>
        <v>1.939285723154148</v>
      </c>
      <c r="I1033" s="1">
        <f t="shared" si="1246"/>
        <v>1.5080731502776263</v>
      </c>
      <c r="J1033" s="1">
        <f t="shared" si="1246"/>
        <v>1.1376872627602697</v>
      </c>
      <c r="K1033" s="1">
        <f t="shared" si="1246"/>
        <v>1.1075630887950818</v>
      </c>
      <c r="L1033" s="1">
        <f t="shared" ref="L1033:O1033" si="1247">L1030-L1031</f>
        <v>1.1072911912677981</v>
      </c>
      <c r="M1033" s="1">
        <f t="shared" si="1247"/>
        <v>1.042850554085436</v>
      </c>
      <c r="N1033" s="1">
        <f t="shared" si="1247"/>
        <v>1.0362497845172052</v>
      </c>
      <c r="O1033" s="1">
        <f t="shared" si="1247"/>
        <v>0.98708734409501819</v>
      </c>
      <c r="P1033" s="1">
        <f>P1030-P1031</f>
        <v>0.98494235288734544</v>
      </c>
      <c r="Q1033" s="1">
        <f>Q1030-Q1031</f>
        <v>0.83382775691021116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1.9867520042089275</v>
      </c>
      <c r="H1034" s="1">
        <f t="shared" si="1248"/>
        <v>1.939285723154148</v>
      </c>
      <c r="I1034" s="1">
        <f t="shared" si="1248"/>
        <v>1.5080731502776263</v>
      </c>
      <c r="J1034" s="1">
        <f t="shared" si="1248"/>
        <v>1.1376872627602697</v>
      </c>
      <c r="K1034" s="1">
        <f t="shared" si="1248"/>
        <v>1.1075630887950818</v>
      </c>
      <c r="L1034" s="1">
        <f t="shared" ref="L1034:O1034" si="1249">L1033</f>
        <v>1.1072911912677981</v>
      </c>
      <c r="M1034" s="1">
        <f t="shared" si="1249"/>
        <v>1.042850554085436</v>
      </c>
      <c r="N1034" s="1">
        <f t="shared" si="1249"/>
        <v>1.0362497845172052</v>
      </c>
      <c r="O1034" s="1">
        <f t="shared" si="1249"/>
        <v>0.98708734409501819</v>
      </c>
      <c r="P1034" s="1">
        <f>P1033</f>
        <v>0.98494235288734544</v>
      </c>
      <c r="Q1034" s="1">
        <f>Q1033</f>
        <v>0.83382775691021116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2.4260433395583425E-3</v>
      </c>
      <c r="J1035" s="1">
        <f>[1]Residential!F$24</f>
        <v>6.1235500669744002E-3</v>
      </c>
      <c r="K1035" s="1">
        <f>[1]Residential!G$24</f>
        <v>6.9761590007389861E-3</v>
      </c>
      <c r="L1035" s="1">
        <f>[1]Residential!H$24</f>
        <v>7.9594510163536695E-3</v>
      </c>
      <c r="M1035" s="1">
        <f>[1]Residential!I$24</f>
        <v>2.3277158273852391E-2</v>
      </c>
      <c r="N1035" s="1">
        <f>[1]Residential!J$24</f>
        <v>2.0930021293593355E-2</v>
      </c>
      <c r="O1035" s="1">
        <f>[1]Residential!K$24</f>
        <v>0.10513413345324275</v>
      </c>
      <c r="P1035" s="1">
        <f>[1]Residential!L$24</f>
        <v>0.13051930348464125</v>
      </c>
      <c r="Q1035" s="1">
        <f>[1]Residential!M$24</f>
        <v>0.13012344489099459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2.4260433395583425E-3</v>
      </c>
      <c r="J1036" s="1">
        <f t="shared" si="1250"/>
        <v>6.1235500669744002E-3</v>
      </c>
      <c r="K1036" s="1">
        <f t="shared" si="1250"/>
        <v>6.9761590007389861E-3</v>
      </c>
      <c r="L1036" s="1">
        <f t="shared" ref="L1036:O1036" si="1251">L1035-L1038-L1040</f>
        <v>7.9594510163536695E-3</v>
      </c>
      <c r="M1036" s="1">
        <f t="shared" si="1251"/>
        <v>2.3277158273852391E-2</v>
      </c>
      <c r="N1036" s="1">
        <f t="shared" si="1251"/>
        <v>2.0930021293593355E-2</v>
      </c>
      <c r="O1036" s="1">
        <f t="shared" si="1251"/>
        <v>0.10513413345324275</v>
      </c>
      <c r="P1036" s="1">
        <f>P1035-P1038-P1040</f>
        <v>0.13051930348464125</v>
      </c>
      <c r="Q1036" s="1">
        <f>Q1035-Q1038-Q1040</f>
        <v>0.13012344489099459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5.7267620119860068</v>
      </c>
      <c r="G1042" s="1">
        <f>[1]Residential!C$21</f>
        <v>9.6739659724690092</v>
      </c>
      <c r="H1042" s="1">
        <f>[1]Residential!D$21</f>
        <v>10.29776333399756</v>
      </c>
      <c r="I1042" s="1">
        <f>[1]Residential!E$21</f>
        <v>10.25756332373038</v>
      </c>
      <c r="J1042" s="1">
        <f>[1]Residential!F$21</f>
        <v>10.314575585980126</v>
      </c>
      <c r="K1042" s="1">
        <f>[1]Residential!G$21</f>
        <v>11.345308427344067</v>
      </c>
      <c r="L1042" s="1">
        <f>[1]Residential!H$21</f>
        <v>10.656030190134899</v>
      </c>
      <c r="M1042" s="1">
        <f>[1]Residential!I$21</f>
        <v>11.379080819761688</v>
      </c>
      <c r="N1042" s="1">
        <f>[1]Residential!J$21</f>
        <v>11.34382084158954</v>
      </c>
      <c r="O1042" s="1">
        <f>[1]Residential!K$21</f>
        <v>11.081096406559212</v>
      </c>
      <c r="P1042" s="1">
        <f>[1]Residential!L$21</f>
        <v>11.219208747838024</v>
      </c>
      <c r="Q1042" s="1">
        <f>[1]Residential!M$21</f>
        <v>10.248031211438176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0.10323108672371496</v>
      </c>
      <c r="G1043" s="1">
        <f t="shared" ref="G1043:K1043" si="1256">SUM(G1044:G1046)</f>
        <v>5.1161558306343093E-2</v>
      </c>
      <c r="H1043" s="1">
        <f t="shared" si="1256"/>
        <v>0.24472989681948773</v>
      </c>
      <c r="I1043" s="1">
        <f t="shared" si="1256"/>
        <v>1.3638359417016899</v>
      </c>
      <c r="J1043" s="1">
        <f t="shared" si="1256"/>
        <v>1.4613985982014348</v>
      </c>
      <c r="K1043" s="1">
        <f t="shared" si="1256"/>
        <v>1.6466303184798254</v>
      </c>
      <c r="L1043" s="1">
        <f t="shared" ref="L1043:O1043" si="1257">SUM(L1044:L1046)</f>
        <v>1.5192281285555507</v>
      </c>
      <c r="M1043" s="1">
        <f t="shared" si="1257"/>
        <v>1.7070763848217059</v>
      </c>
      <c r="N1043" s="1">
        <f t="shared" si="1257"/>
        <v>1.6681530284511306</v>
      </c>
      <c r="O1043" s="1">
        <f t="shared" si="1257"/>
        <v>1.683367309828057</v>
      </c>
      <c r="P1043" s="1">
        <f>SUM(P1044:P1046)</f>
        <v>1.6986964102387847</v>
      </c>
      <c r="Q1043" s="1">
        <f>SUM(Q1044:Q1046)</f>
        <v>1.71493254831248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0.10323108672371496</v>
      </c>
      <c r="G1044" s="1">
        <f t="shared" si="1258"/>
        <v>5.1161558306343093E-2</v>
      </c>
      <c r="H1044" s="1">
        <f t="shared" si="1258"/>
        <v>0.24472989681948773</v>
      </c>
      <c r="I1044" s="1">
        <f t="shared" si="1258"/>
        <v>1.3343388834290635</v>
      </c>
      <c r="J1044" s="1">
        <f t="shared" si="1258"/>
        <v>1.4175093751899706</v>
      </c>
      <c r="K1044" s="1">
        <f t="shared" si="1258"/>
        <v>1.604341604694135</v>
      </c>
      <c r="L1044" s="1">
        <f t="shared" ref="L1044:O1044" si="1259">SUM(L244,L246)</f>
        <v>1.4798932732785282</v>
      </c>
      <c r="M1044" s="1">
        <f t="shared" si="1259"/>
        <v>1.6101565465389072</v>
      </c>
      <c r="N1044" s="1">
        <f t="shared" si="1259"/>
        <v>1.5764885535423374</v>
      </c>
      <c r="O1044" s="1">
        <f t="shared" si="1259"/>
        <v>1.5818196065179635</v>
      </c>
      <c r="P1044" s="1">
        <f>SUM(P244,P246)</f>
        <v>1.6105301887882806</v>
      </c>
      <c r="Q1044" s="1">
        <f>SUM(Q244,Q246)</f>
        <v>1.548331639120351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2.9497058272626348E-2</v>
      </c>
      <c r="J1046" s="1">
        <f t="shared" si="1261"/>
        <v>4.3889223011464307E-2</v>
      </c>
      <c r="K1046" s="1">
        <f t="shared" si="1261"/>
        <v>4.2288713785690449E-2</v>
      </c>
      <c r="L1046" s="1">
        <f t="shared" ref="L1046:O1046" si="1262">SUM(L285,L286)</f>
        <v>3.9334855277022428E-2</v>
      </c>
      <c r="M1046" s="1">
        <f t="shared" si="1262"/>
        <v>9.6919838282798668E-2</v>
      </c>
      <c r="N1046" s="1">
        <f t="shared" si="1262"/>
        <v>9.1664474908793148E-2</v>
      </c>
      <c r="O1046" s="1">
        <f t="shared" si="1262"/>
        <v>0.10154770331009359</v>
      </c>
      <c r="P1046" s="1">
        <f>SUM(P285,P286)</f>
        <v>8.8166221450504095E-2</v>
      </c>
      <c r="Q1046" s="1">
        <f>SUM(Q285,Q286)</f>
        <v>0.16660090919212894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5.6235309252622914</v>
      </c>
      <c r="G1047" s="1">
        <f t="shared" ref="G1047:K1047" si="1263">G1042-G1043</f>
        <v>9.6228044141626654</v>
      </c>
      <c r="H1047" s="1">
        <f t="shared" si="1263"/>
        <v>10.053033437178073</v>
      </c>
      <c r="I1047" s="1">
        <f t="shared" si="1263"/>
        <v>8.8937273820286897</v>
      </c>
      <c r="J1047" s="1">
        <f t="shared" si="1263"/>
        <v>8.8531769877786921</v>
      </c>
      <c r="K1047" s="1">
        <f t="shared" si="1263"/>
        <v>9.6986781088642413</v>
      </c>
      <c r="L1047" s="1">
        <f t="shared" ref="L1047:O1047" si="1264">L1042-L1043</f>
        <v>9.136802061579349</v>
      </c>
      <c r="M1047" s="1">
        <f t="shared" si="1264"/>
        <v>9.6720044349399821</v>
      </c>
      <c r="N1047" s="1">
        <f t="shared" si="1264"/>
        <v>9.6756678131384106</v>
      </c>
      <c r="O1047" s="1">
        <f t="shared" si="1264"/>
        <v>9.3977290967311546</v>
      </c>
      <c r="P1047" s="1">
        <f>P1042-P1043</f>
        <v>9.5205123375992393</v>
      </c>
      <c r="Q1047" s="1">
        <f>Q1042-Q1043</f>
        <v>8.5330986631256955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15.195009597392819</v>
      </c>
      <c r="G1048" s="1">
        <f>[1]Residential!C$25</f>
        <v>18.072808858906999</v>
      </c>
      <c r="H1048" s="1">
        <f>[1]Residential!D$25</f>
        <v>20.407847538800997</v>
      </c>
      <c r="I1048" s="1">
        <f>[1]Residential!E$25</f>
        <v>22.986920433003391</v>
      </c>
      <c r="J1048" s="1">
        <f>[1]Residential!F$25</f>
        <v>29.269896787966132</v>
      </c>
      <c r="K1048" s="1">
        <f>[1]Residential!G$25</f>
        <v>31.403622830827182</v>
      </c>
      <c r="L1048" s="1">
        <f>[1]Residential!H$25</f>
        <v>32.765066116414175</v>
      </c>
      <c r="M1048" s="1">
        <f>[1]Residential!I$25</f>
        <v>35.343070104208749</v>
      </c>
      <c r="N1048" s="1">
        <f>[1]Residential!J$25</f>
        <v>37.157055203484276</v>
      </c>
      <c r="O1048" s="1">
        <f>[1]Residential!K$25</f>
        <v>37.500152452466281</v>
      </c>
      <c r="P1048" s="1">
        <f>[1]Residential!L$25</f>
        <v>39.218683896808933</v>
      </c>
      <c r="Q1048" s="1">
        <f>[1]Residential!M$25</f>
        <v>40.125055055604236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13.104002298787634</v>
      </c>
      <c r="G1049" s="1">
        <f t="shared" ref="G1049:K1049" si="1265">G1048-G1052</f>
        <v>15.723774854236817</v>
      </c>
      <c r="H1049" s="1">
        <f t="shared" si="1265"/>
        <v>17.213299361987893</v>
      </c>
      <c r="I1049" s="1">
        <f t="shared" si="1265"/>
        <v>19.096222467717013</v>
      </c>
      <c r="J1049" s="1">
        <f t="shared" si="1265"/>
        <v>23.928136149178417</v>
      </c>
      <c r="K1049" s="1">
        <f t="shared" si="1265"/>
        <v>25.464624299160285</v>
      </c>
      <c r="L1049" s="1">
        <f t="shared" ref="L1049:O1049" si="1266">L1048-L1052</f>
        <v>26.326494262188113</v>
      </c>
      <c r="M1049" s="1">
        <f t="shared" si="1266"/>
        <v>28.31992306606125</v>
      </c>
      <c r="N1049" s="1">
        <f t="shared" si="1266"/>
        <v>28.654498177787676</v>
      </c>
      <c r="O1049" s="1">
        <f t="shared" si="1266"/>
        <v>28.868290205693018</v>
      </c>
      <c r="P1049" s="1">
        <f>P1048-P1052</f>
        <v>30.965273986952788</v>
      </c>
      <c r="Q1049" s="1">
        <f>Q1048-Q1052</f>
        <v>30.978132159474683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13.104002298787634</v>
      </c>
      <c r="G1050" s="1">
        <f t="shared" ref="G1050:K1050" si="1267">G1049-G1051</f>
        <v>15.723774854236817</v>
      </c>
      <c r="H1050" s="1">
        <f t="shared" si="1267"/>
        <v>17.198481678529895</v>
      </c>
      <c r="I1050" s="1">
        <f t="shared" si="1267"/>
        <v>19.08039912821425</v>
      </c>
      <c r="J1050" s="1">
        <f t="shared" si="1267"/>
        <v>22.577200020611077</v>
      </c>
      <c r="K1050" s="1">
        <f t="shared" si="1267"/>
        <v>22.854470119598339</v>
      </c>
      <c r="L1050" s="1">
        <f t="shared" ref="L1050:O1050" si="1268">L1049-L1051</f>
        <v>23.077411146786069</v>
      </c>
      <c r="M1050" s="1">
        <f t="shared" si="1268"/>
        <v>23.446128503404609</v>
      </c>
      <c r="N1050" s="1">
        <f t="shared" si="1268"/>
        <v>23.446176627393683</v>
      </c>
      <c r="O1050" s="1">
        <f t="shared" si="1268"/>
        <v>23.446368165138217</v>
      </c>
      <c r="P1050" s="1">
        <f>P1049-P1051</f>
        <v>23.448628963858788</v>
      </c>
      <c r="Q1050" s="1">
        <f>Q1049-Q1051</f>
        <v>23.449145708337316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1.4817683457997482E-2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1.5823339502763253E-2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1.3509361285673422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2.6101541795619458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3.2490831154020445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4.8737945626566432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5.2083215503939941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5.4219220405548025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7.5166450230940018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7.5289864511373672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2.0910072986051853</v>
      </c>
      <c r="G1052" s="1">
        <f t="shared" ref="G1052:K1052" si="1269">SUM(G1053:G1054)</f>
        <v>2.3490340046701816</v>
      </c>
      <c r="H1052" s="1">
        <f t="shared" si="1269"/>
        <v>3.1945481768131052</v>
      </c>
      <c r="I1052" s="1">
        <f t="shared" si="1269"/>
        <v>3.8906979652863796</v>
      </c>
      <c r="J1052" s="1">
        <f t="shared" si="1269"/>
        <v>5.3417606387877141</v>
      </c>
      <c r="K1052" s="1">
        <f t="shared" si="1269"/>
        <v>5.9389985316668952</v>
      </c>
      <c r="L1052" s="1">
        <f t="shared" ref="L1052:O1052" si="1270">SUM(L1053:L1054)</f>
        <v>6.4385718542260637</v>
      </c>
      <c r="M1052" s="1">
        <f t="shared" si="1270"/>
        <v>7.0231470381474992</v>
      </c>
      <c r="N1052" s="1">
        <f t="shared" si="1270"/>
        <v>8.5025570256965999</v>
      </c>
      <c r="O1052" s="1">
        <f t="shared" si="1270"/>
        <v>8.6318622467732631</v>
      </c>
      <c r="P1052" s="1">
        <f>SUM(P1053:P1054)</f>
        <v>8.2534099098561473</v>
      </c>
      <c r="Q1052" s="1">
        <f>SUM(Q1053:Q1054)</f>
        <v>9.1469228961295528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2.0910072986051853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2.3490340046701816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3.1920975161320486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3.8878749308167153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5.1226979973984212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5.3532230997073835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5.6254359026539538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5.6597970657285277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7.0454231076103806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7.1149910632101392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6.2648447821011226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7.0406004321302209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2.4506606810563874E-3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2.823034469664463E-3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0.21906264138929282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0.58577543195951209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0.81313595157210972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1.3633499724189717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1.4571339180862193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1.516871183563123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1.9885651277550243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2.106322463999331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156.24360301257647</v>
      </c>
      <c r="G1055" s="3">
        <f>[1]Residential!C$245</f>
        <v>162.14524398834882</v>
      </c>
      <c r="H1055" s="3">
        <f>[1]Residential!D$245</f>
        <v>162.12331767512538</v>
      </c>
      <c r="I1055" s="3">
        <f>[1]Residential!E$245</f>
        <v>161.86367384870078</v>
      </c>
      <c r="J1055" s="3">
        <f>[1]Residential!F$245</f>
        <v>161.74311788469413</v>
      </c>
      <c r="K1055" s="3">
        <f>[1]Residential!G$245</f>
        <v>159.21637754184579</v>
      </c>
      <c r="L1055" s="3">
        <f>[1]Residential!H$245</f>
        <v>155.52883522777827</v>
      </c>
      <c r="M1055" s="3">
        <f>[1]Residential!I$245</f>
        <v>151.86873088617077</v>
      </c>
      <c r="N1055" s="3">
        <f>[1]Residential!J$245</f>
        <v>146.96043783690635</v>
      </c>
      <c r="O1055" s="3">
        <f>[1]Residential!K$245</f>
        <v>140.39386662403012</v>
      </c>
      <c r="P1055" s="3">
        <f>[1]Residential!L$245</f>
        <v>137.76942492866505</v>
      </c>
      <c r="Q1055" s="3">
        <f>[1]Residential!M$245</f>
        <v>120.58284502083788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129.26521476225375</v>
      </c>
      <c r="G1056" s="1">
        <f>[1]Residential!C$116</f>
        <v>136.21495868759754</v>
      </c>
      <c r="H1056" s="1">
        <f>[1]Residential!D$116</f>
        <v>136.16582206363012</v>
      </c>
      <c r="I1056" s="1">
        <f>[1]Residential!E$116</f>
        <v>136.25481637336193</v>
      </c>
      <c r="J1056" s="1">
        <f>[1]Residential!F$116</f>
        <v>136.02604842746791</v>
      </c>
      <c r="K1056" s="1">
        <f>[1]Residential!G$116</f>
        <v>133.62017197500904</v>
      </c>
      <c r="L1056" s="1">
        <f>[1]Residential!H$116</f>
        <v>130.13669291649853</v>
      </c>
      <c r="M1056" s="1">
        <f>[1]Residential!I$116</f>
        <v>126.71304863061458</v>
      </c>
      <c r="N1056" s="1">
        <f>[1]Residential!J$116</f>
        <v>121.49123888558867</v>
      </c>
      <c r="O1056" s="1">
        <f>[1]Residential!K$116</f>
        <v>115.38929551558935</v>
      </c>
      <c r="P1056" s="1">
        <f>[1]Residential!L$116</f>
        <v>113.22384832360697</v>
      </c>
      <c r="Q1056" s="1">
        <f>[1]Residential!M$116</f>
        <v>96.465691152859563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27.968397258837413</v>
      </c>
      <c r="G1057" s="1">
        <f t="shared" ref="G1057:K1057" si="1273">SUM(G1058:G1059)</f>
        <v>30.400507149689979</v>
      </c>
      <c r="H1057" s="1">
        <f t="shared" si="1273"/>
        <v>33.252757474618804</v>
      </c>
      <c r="I1057" s="1">
        <f t="shared" si="1273"/>
        <v>32.82224133686347</v>
      </c>
      <c r="J1057" s="1">
        <f t="shared" si="1273"/>
        <v>36.688890961480745</v>
      </c>
      <c r="K1057" s="1">
        <f t="shared" si="1273"/>
        <v>36.02058781694555</v>
      </c>
      <c r="L1057" s="1">
        <f t="shared" ref="L1057:O1057" si="1274">SUM(L1058:L1059)</f>
        <v>34.819375056980022</v>
      </c>
      <c r="M1057" s="1">
        <f t="shared" si="1274"/>
        <v>34.028146005270898</v>
      </c>
      <c r="N1057" s="1">
        <f t="shared" si="1274"/>
        <v>32.197144610476997</v>
      </c>
      <c r="O1057" s="1">
        <f t="shared" si="1274"/>
        <v>32.179693351087259</v>
      </c>
      <c r="P1057" s="1">
        <f>SUM(P1058:P1059)</f>
        <v>32.099602248311413</v>
      </c>
      <c r="Q1057" s="1">
        <f>SUM(Q1058:Q1059)</f>
        <v>32.000103550959118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8.9080303179630143</v>
      </c>
      <c r="G1058" s="1">
        <f>[1]Residential!C$102</f>
        <v>7.6987257033362289</v>
      </c>
      <c r="H1058" s="1">
        <f>[1]Residential!D$102</f>
        <v>8.6834979338618048</v>
      </c>
      <c r="I1058" s="1">
        <f>[1]Residential!E$102</f>
        <v>6.0065452647785857</v>
      </c>
      <c r="J1058" s="1">
        <f>[1]Residential!F$102</f>
        <v>5.3721296425686109</v>
      </c>
      <c r="K1058" s="1">
        <f>[1]Residential!G$102</f>
        <v>4.7014991345329991</v>
      </c>
      <c r="L1058" s="1">
        <f>[1]Residential!H$102</f>
        <v>3.5000313577703626</v>
      </c>
      <c r="M1058" s="1">
        <f>[1]Residential!I$102</f>
        <v>2.4971456041405493</v>
      </c>
      <c r="N1058" s="1">
        <f>[1]Residential!J$102</f>
        <v>0.66607949087860452</v>
      </c>
      <c r="O1058" s="1">
        <f>[1]Residential!K$102</f>
        <v>0.64837064624621066</v>
      </c>
      <c r="P1058" s="1">
        <f>[1]Residential!L$102</f>
        <v>0.56523915898408728</v>
      </c>
      <c r="Q1058" s="1">
        <f>[1]Residential!M$102</f>
        <v>0.46504552940203819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19.060366940874399</v>
      </c>
      <c r="G1059" s="1">
        <f>[1]Residential!C$104</f>
        <v>22.701781446353749</v>
      </c>
      <c r="H1059" s="1">
        <f>[1]Residential!D$104</f>
        <v>24.569259540756995</v>
      </c>
      <c r="I1059" s="1">
        <f>[1]Residential!E$104</f>
        <v>26.815696072084883</v>
      </c>
      <c r="J1059" s="1">
        <f>[1]Residential!F$104</f>
        <v>31.316761318912135</v>
      </c>
      <c r="K1059" s="1">
        <f>[1]Residential!G$104</f>
        <v>31.319088682412552</v>
      </c>
      <c r="L1059" s="1">
        <f>[1]Residential!H$104</f>
        <v>31.319343699209661</v>
      </c>
      <c r="M1059" s="1">
        <f>[1]Residential!I$104</f>
        <v>31.531000401130346</v>
      </c>
      <c r="N1059" s="1">
        <f>[1]Residential!J$104</f>
        <v>31.531065119598392</v>
      </c>
      <c r="O1059" s="1">
        <f>[1]Residential!K$104</f>
        <v>31.531322704841049</v>
      </c>
      <c r="P1059" s="1">
        <f>[1]Residential!L$104</f>
        <v>31.534363089327325</v>
      </c>
      <c r="Q1059" s="1">
        <f>[1]Residential!M$104</f>
        <v>31.535058021557081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45.124404277950553</v>
      </c>
      <c r="G1060" s="1">
        <f t="shared" ref="G1060:O1060" si="1275">G1061</f>
        <v>38.568295724401437</v>
      </c>
      <c r="H1060" s="1">
        <f t="shared" si="1275"/>
        <v>38.578063584767406</v>
      </c>
      <c r="I1060" s="1">
        <f t="shared" si="1275"/>
        <v>38.64918479946413</v>
      </c>
      <c r="J1060" s="1">
        <f t="shared" si="1275"/>
        <v>32.268341497759501</v>
      </c>
      <c r="K1060" s="1">
        <f t="shared" si="1275"/>
        <v>30.078976257271382</v>
      </c>
      <c r="L1060" s="1">
        <f t="shared" si="1275"/>
        <v>29.06963731263307</v>
      </c>
      <c r="M1060" s="1">
        <f t="shared" si="1275"/>
        <v>24.925439033058019</v>
      </c>
      <c r="N1060" s="1">
        <f t="shared" si="1275"/>
        <v>23.129404959966244</v>
      </c>
      <c r="O1060" s="1">
        <f t="shared" si="1275"/>
        <v>19.682466081607757</v>
      </c>
      <c r="P1060" s="1">
        <f>P1061</f>
        <v>14.651877578440434</v>
      </c>
      <c r="Q1060" s="1">
        <f>Q1061</f>
        <v>5.5077822785660393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45.124404277950553</v>
      </c>
      <c r="G1061" s="1">
        <f>[1]Residential!C$105</f>
        <v>38.568295724401437</v>
      </c>
      <c r="H1061" s="1">
        <f>[1]Residential!D$105</f>
        <v>38.578063584767406</v>
      </c>
      <c r="I1061" s="1">
        <f>[1]Residential!E$105</f>
        <v>38.64918479946413</v>
      </c>
      <c r="J1061" s="1">
        <f>[1]Residential!F$105</f>
        <v>32.268341497759501</v>
      </c>
      <c r="K1061" s="1">
        <f>[1]Residential!G$105</f>
        <v>30.078976257271382</v>
      </c>
      <c r="L1061" s="1">
        <f>[1]Residential!H$105</f>
        <v>29.06963731263307</v>
      </c>
      <c r="M1061" s="1">
        <f>[1]Residential!I$105</f>
        <v>24.925439033058019</v>
      </c>
      <c r="N1061" s="1">
        <f>[1]Residential!J$105</f>
        <v>23.129404959966244</v>
      </c>
      <c r="O1061" s="1">
        <f>[1]Residential!K$105</f>
        <v>19.682466081607757</v>
      </c>
      <c r="P1061" s="1">
        <f>[1]Residential!L$105</f>
        <v>14.651877578440434</v>
      </c>
      <c r="Q1061" s="1">
        <f>[1]Residential!M$105</f>
        <v>5.5077822785660393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36.569948615744153</v>
      </c>
      <c r="G1062" s="1">
        <f t="shared" ref="G1062:K1062" si="1276">SUM(G1063:G1064)</f>
        <v>39.269576461190113</v>
      </c>
      <c r="H1062" s="1">
        <f t="shared" si="1276"/>
        <v>37.291347111018254</v>
      </c>
      <c r="I1062" s="1">
        <f t="shared" si="1276"/>
        <v>38.756962423445124</v>
      </c>
      <c r="J1062" s="1">
        <f t="shared" si="1276"/>
        <v>41.388835944495391</v>
      </c>
      <c r="K1062" s="1">
        <f t="shared" si="1276"/>
        <v>41.671190727379482</v>
      </c>
      <c r="L1062" s="1">
        <f t="shared" ref="L1062:O1062" si="1277">SUM(L1063:L1064)</f>
        <v>41.605599181124113</v>
      </c>
      <c r="M1062" s="1">
        <f t="shared" si="1277"/>
        <v>43.239205906384896</v>
      </c>
      <c r="N1062" s="1">
        <f t="shared" si="1277"/>
        <v>41.847710833128602</v>
      </c>
      <c r="O1062" s="1">
        <f t="shared" si="1277"/>
        <v>39.988630294834692</v>
      </c>
      <c r="P1062" s="1">
        <f>SUM(P1063:P1064)</f>
        <v>43.021871720630742</v>
      </c>
      <c r="Q1062" s="1">
        <f>SUM(Q1063:Q1064)</f>
        <v>37.501295955561588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36.569948615744153</v>
      </c>
      <c r="G1063" s="1">
        <f>[1]Residential!C$106</f>
        <v>39.269576461190113</v>
      </c>
      <c r="H1063" s="1">
        <f>[1]Residential!D$106</f>
        <v>37.261711744102257</v>
      </c>
      <c r="I1063" s="1">
        <f>[1]Residential!E$106</f>
        <v>38.726487843662028</v>
      </c>
      <c r="J1063" s="1">
        <f>[1]Residential!F$106</f>
        <v>38.863172747608623</v>
      </c>
      <c r="K1063" s="1">
        <f>[1]Residential!G$106</f>
        <v>36.921565908832335</v>
      </c>
      <c r="L1063" s="1">
        <f>[1]Residential!H$106</f>
        <v>35.818169881814221</v>
      </c>
      <c r="M1063" s="1">
        <f>[1]Residential!I$106</f>
        <v>34.728251222342692</v>
      </c>
      <c r="N1063" s="1">
        <f>[1]Residential!J$106</f>
        <v>32.752582155574913</v>
      </c>
      <c r="O1063" s="1">
        <f>[1]Residential!K$106</f>
        <v>30.520497776253919</v>
      </c>
      <c r="P1063" s="1">
        <f>[1]Residential!L$106</f>
        <v>29.895790113138219</v>
      </c>
      <c r="Q1063" s="1">
        <f>[1]Residential!M$106</f>
        <v>24.35366289909782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2.9635366915994978E-2</v>
      </c>
      <c r="I1064" s="1">
        <f>[1]Residential!E$107</f>
        <v>3.0474579783099597E-2</v>
      </c>
      <c r="J1064" s="1">
        <f>[1]Residential!F$107</f>
        <v>2.5256631968867702</v>
      </c>
      <c r="K1064" s="1">
        <f>[1]Residential!G$107</f>
        <v>4.7496248185471472</v>
      </c>
      <c r="L1064" s="1">
        <f>[1]Residential!H$107</f>
        <v>5.7874292993098901</v>
      </c>
      <c r="M1064" s="1">
        <f>[1]Residential!I$107</f>
        <v>8.5109546840422023</v>
      </c>
      <c r="N1064" s="1">
        <f>[1]Residential!J$107</f>
        <v>9.0951286775536886</v>
      </c>
      <c r="O1064" s="1">
        <f>[1]Residential!K$107</f>
        <v>9.4681325185807754</v>
      </c>
      <c r="P1064" s="1">
        <f>[1]Residential!L$107</f>
        <v>13.126081607492521</v>
      </c>
      <c r="Q1064" s="1">
        <f>[1]Residential!M$107</f>
        <v>13.147633056463764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7.200069690232308E-2</v>
      </c>
      <c r="G1065" s="1">
        <f t="shared" ref="G1065:O1065" si="1278">G1066</f>
        <v>7.2000514814287556E-2</v>
      </c>
      <c r="H1065" s="1">
        <f t="shared" si="1278"/>
        <v>3.4079057980150609E-3</v>
      </c>
      <c r="I1065" s="1">
        <f t="shared" si="1278"/>
        <v>2.8664575204966954E-3</v>
      </c>
      <c r="J1065" s="1">
        <f t="shared" si="1278"/>
        <v>1.1683703937722288E-3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7.200069690232308E-2</v>
      </c>
      <c r="G1066" s="1">
        <f>[1]Residential!C$108</f>
        <v>7.2000514814287556E-2</v>
      </c>
      <c r="H1066" s="1">
        <f>[1]Residential!D$108</f>
        <v>3.4079057980150609E-3</v>
      </c>
      <c r="I1066" s="1">
        <f>[1]Residential!E$108</f>
        <v>2.8664575204966954E-3</v>
      </c>
      <c r="J1066" s="1">
        <f>[1]Residential!F$108</f>
        <v>1.1683703937722288E-3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3.9760989935889257</v>
      </c>
      <c r="G1067" s="1">
        <f>SUM([1]Residential!C$109:C$110)</f>
        <v>7.7006114608623397</v>
      </c>
      <c r="H1067" s="1">
        <f>SUM([1]Residential!D$109:D$110)</f>
        <v>8.3372527317805769</v>
      </c>
      <c r="I1067" s="1">
        <f>SUM([1]Residential!E$109:E$110)</f>
        <v>8.3143495051139418</v>
      </c>
      <c r="J1067" s="1">
        <f>SUM([1]Residential!F$109:F$110)</f>
        <v>8.3702304300639749</v>
      </c>
      <c r="K1067" s="1">
        <f>SUM([1]Residential!G$109:G$110)</f>
        <v>9.2171846611175816</v>
      </c>
      <c r="L1067" s="1">
        <f>SUM([1]Residential!H$109:H$110)</f>
        <v>8.6572009068746887</v>
      </c>
      <c r="M1067" s="1">
        <f>SUM([1]Residential!I$109:I$110)</f>
        <v>9.2446379620782526</v>
      </c>
      <c r="N1067" s="1">
        <f>SUM([1]Residential!J$109:J$110)</f>
        <v>9.2159691861137816</v>
      </c>
      <c r="O1067" s="1">
        <f>SUM([1]Residential!K$109:K$110)</f>
        <v>9.0025296782534383</v>
      </c>
      <c r="P1067" s="1">
        <f>SUM([1]Residential!L$109:L$110)</f>
        <v>9.114730692484839</v>
      </c>
      <c r="Q1067" s="1">
        <f>SUM([1]Residential!M$109:M$110)</f>
        <v>8.3257339797732239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7.4815667228735616E-2</v>
      </c>
      <c r="G1068" s="1">
        <f>[1]Residential!C$109</f>
        <v>7.589042486875211E-3</v>
      </c>
      <c r="H1068" s="1">
        <f>[1]Residential!D$109</f>
        <v>0.20900386854409359</v>
      </c>
      <c r="I1068" s="1">
        <f>[1]Residential!E$109</f>
        <v>1.2905369044021442</v>
      </c>
      <c r="J1068" s="1">
        <f>[1]Residential!F$109</f>
        <v>1.3419649365784583</v>
      </c>
      <c r="K1068" s="1">
        <f>[1]Residential!G$109</f>
        <v>1.3757524855593819</v>
      </c>
      <c r="L1068" s="1">
        <f>[1]Residential!H$109</f>
        <v>1.386130343554965</v>
      </c>
      <c r="M1068" s="1">
        <f>[1]Residential!I$109</f>
        <v>1.4093863839484615</v>
      </c>
      <c r="N1068" s="1">
        <f>[1]Residential!J$109</f>
        <v>1.4093538088854323</v>
      </c>
      <c r="O1068" s="1">
        <f>[1]Residential!K$109</f>
        <v>1.4140496107586438</v>
      </c>
      <c r="P1068" s="1">
        <f>[1]Residential!L$109</f>
        <v>1.4288169943263287</v>
      </c>
      <c r="Q1068" s="1">
        <f>[1]Residential!M$109</f>
        <v>1.4334648108297108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7.4815667228735616E-2</v>
      </c>
      <c r="G1069" s="1">
        <f t="shared" ref="G1069:K1069" si="1279">IFERROR(G$1068/G$1043,0)*G1044</f>
        <v>7.5890424868752119E-3</v>
      </c>
      <c r="H1069" s="1">
        <f t="shared" si="1279"/>
        <v>0.20900386854409359</v>
      </c>
      <c r="I1069" s="1">
        <f t="shared" si="1279"/>
        <v>1.2626251584889021</v>
      </c>
      <c r="J1069" s="1">
        <f t="shared" si="1279"/>
        <v>1.3016625861810076</v>
      </c>
      <c r="K1069" s="1">
        <f t="shared" si="1279"/>
        <v>1.3404204487027522</v>
      </c>
      <c r="L1069" s="1">
        <f t="shared" ref="L1069:O1069" si="1280">IFERROR(L$1068/L$1043,0)*L1044</f>
        <v>1.3502415685685096</v>
      </c>
      <c r="M1069" s="1">
        <f t="shared" si="1280"/>
        <v>1.3293679960047198</v>
      </c>
      <c r="N1069" s="1">
        <f t="shared" si="1280"/>
        <v>1.331910268245674</v>
      </c>
      <c r="O1069" s="1">
        <f t="shared" si="1280"/>
        <v>1.3287482689179619</v>
      </c>
      <c r="P1069" s="1">
        <f t="shared" ref="P1069:Q1071" si="1281">IFERROR(P$1068/P$1043,0)*P1044</f>
        <v>1.3546581306384311</v>
      </c>
      <c r="Q1069" s="1">
        <f t="shared" si="1281"/>
        <v>1.2942077065114377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2.7911745913242123E-2</v>
      </c>
      <c r="J1071" s="1">
        <f t="shared" si="1284"/>
        <v>4.0302350397450712E-2</v>
      </c>
      <c r="K1071" s="1">
        <f t="shared" si="1284"/>
        <v>3.5332036856629605E-2</v>
      </c>
      <c r="L1071" s="1">
        <f t="shared" ref="L1071:O1071" si="1285">IFERROR(L$1068/L$1043,0)*L1046</f>
        <v>3.5888774986455423E-2</v>
      </c>
      <c r="M1071" s="1">
        <f t="shared" si="1285"/>
        <v>8.0018387943741651E-2</v>
      </c>
      <c r="N1071" s="1">
        <f t="shared" si="1285"/>
        <v>7.7443540639758154E-2</v>
      </c>
      <c r="O1071" s="1">
        <f t="shared" si="1285"/>
        <v>8.530134184068186E-2</v>
      </c>
      <c r="P1071" s="1">
        <f t="shared" si="1281"/>
        <v>7.4158863687897439E-2</v>
      </c>
      <c r="Q1071" s="1">
        <f t="shared" si="1281"/>
        <v>0.13925710431827309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3.9012833263601903</v>
      </c>
      <c r="G1072" s="1">
        <f t="shared" ref="G1072:K1072" si="1286">G1067-G1068</f>
        <v>7.6930224183754641</v>
      </c>
      <c r="H1072" s="1">
        <f t="shared" si="1286"/>
        <v>8.1282488632364824</v>
      </c>
      <c r="I1072" s="1">
        <f t="shared" si="1286"/>
        <v>7.023812600711798</v>
      </c>
      <c r="J1072" s="1">
        <f t="shared" si="1286"/>
        <v>7.0282654934855167</v>
      </c>
      <c r="K1072" s="1">
        <f t="shared" si="1286"/>
        <v>7.8414321755582002</v>
      </c>
      <c r="L1072" s="1">
        <f t="shared" ref="L1072:O1072" si="1287">L1067-L1068</f>
        <v>7.2710705633197232</v>
      </c>
      <c r="M1072" s="1">
        <f t="shared" si="1287"/>
        <v>7.8352515781297907</v>
      </c>
      <c r="N1072" s="1">
        <f t="shared" si="1287"/>
        <v>7.8066153772283489</v>
      </c>
      <c r="O1072" s="1">
        <f t="shared" si="1287"/>
        <v>7.5884800674947943</v>
      </c>
      <c r="P1072" s="1">
        <f>P1067-P1068</f>
        <v>7.6859136981585099</v>
      </c>
      <c r="Q1072" s="1">
        <f>Q1067-Q1068</f>
        <v>6.8922691689435132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9.1310812350710027</v>
      </c>
      <c r="G1073" s="1">
        <f t="shared" ref="G1073:O1073" si="1288">G1074</f>
        <v>9.1348792834932819</v>
      </c>
      <c r="H1073" s="1">
        <f t="shared" si="1288"/>
        <v>7.629491892726513</v>
      </c>
      <c r="I1073" s="1">
        <f t="shared" si="1288"/>
        <v>6.5038828345428623</v>
      </c>
      <c r="J1073" s="1">
        <f t="shared" si="1288"/>
        <v>6.0396020794983736</v>
      </c>
      <c r="K1073" s="1">
        <f t="shared" si="1288"/>
        <v>5.3008162061721524</v>
      </c>
      <c r="L1073" s="1">
        <f t="shared" si="1288"/>
        <v>4.5859589046937499</v>
      </c>
      <c r="M1073" s="1">
        <f t="shared" si="1288"/>
        <v>3.871179968578502</v>
      </c>
      <c r="N1073" s="1">
        <f t="shared" si="1288"/>
        <v>3.6590836636102111</v>
      </c>
      <c r="O1073" s="1">
        <f t="shared" si="1288"/>
        <v>3.0952593003256057</v>
      </c>
      <c r="P1073" s="1">
        <f>P1074</f>
        <v>2.8967030058371939</v>
      </c>
      <c r="Q1073" s="1">
        <f>Q1074</f>
        <v>1.8078769693447874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9.1310812350710027</v>
      </c>
      <c r="G1074" s="1">
        <f>[1]Residential!C$111</f>
        <v>9.1348792834932819</v>
      </c>
      <c r="H1074" s="1">
        <f>[1]Residential!D$111</f>
        <v>7.629491892726513</v>
      </c>
      <c r="I1074" s="1">
        <f>[1]Residential!E$111</f>
        <v>6.5038828345428623</v>
      </c>
      <c r="J1074" s="1">
        <f>[1]Residential!F$111</f>
        <v>6.0396020794983736</v>
      </c>
      <c r="K1074" s="1">
        <f>[1]Residential!G$111</f>
        <v>5.3008162061721524</v>
      </c>
      <c r="L1074" s="1">
        <f>[1]Residential!H$111</f>
        <v>4.5859589046937499</v>
      </c>
      <c r="M1074" s="1">
        <f>[1]Residential!I$111</f>
        <v>3.871179968578502</v>
      </c>
      <c r="N1074" s="1">
        <f>[1]Residential!J$111</f>
        <v>3.6590836636102111</v>
      </c>
      <c r="O1074" s="1">
        <f>[1]Residential!K$111</f>
        <v>3.0952593003256057</v>
      </c>
      <c r="P1074" s="1">
        <f>[1]Residential!L$111</f>
        <v>2.8967030058371939</v>
      </c>
      <c r="Q1074" s="1">
        <f>[1]Residential!M$111</f>
        <v>1.8078769693447874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2.6968933367136696</v>
      </c>
      <c r="G1075" s="1">
        <f t="shared" ref="G1075:O1075" si="1289">G1076</f>
        <v>3.1682226815754437</v>
      </c>
      <c r="H1075" s="1">
        <f t="shared" si="1289"/>
        <v>3.1696285761411445</v>
      </c>
      <c r="I1075" s="1">
        <f t="shared" si="1289"/>
        <v>3.3012289465171798</v>
      </c>
      <c r="J1075" s="1">
        <f t="shared" si="1289"/>
        <v>3.4160984192692698</v>
      </c>
      <c r="K1075" s="1">
        <f t="shared" si="1289"/>
        <v>3.5020461499922906</v>
      </c>
      <c r="L1075" s="1">
        <f t="shared" si="1289"/>
        <v>3.5703869060513278</v>
      </c>
      <c r="M1075" s="1">
        <f t="shared" si="1289"/>
        <v>3.6270149361887007</v>
      </c>
      <c r="N1075" s="1">
        <f t="shared" si="1289"/>
        <v>3.6693203609212981</v>
      </c>
      <c r="O1075" s="1">
        <f t="shared" si="1289"/>
        <v>3.7069780795021425</v>
      </c>
      <c r="P1075" s="1">
        <f>P1076</f>
        <v>3.7070063665835855</v>
      </c>
      <c r="Q1075" s="1">
        <f>Q1076</f>
        <v>3.7073280920116956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2.6968933367136696</v>
      </c>
      <c r="G1076" s="1">
        <f>[1]Residential!C$112</f>
        <v>3.1682226815754437</v>
      </c>
      <c r="H1076" s="1">
        <f>[1]Residential!D$112</f>
        <v>3.1696285761411445</v>
      </c>
      <c r="I1076" s="1">
        <f>[1]Residential!E$112</f>
        <v>3.3012289465171798</v>
      </c>
      <c r="J1076" s="1">
        <f>[1]Residential!F$112</f>
        <v>3.4160984192692698</v>
      </c>
      <c r="K1076" s="1">
        <f>[1]Residential!G$112</f>
        <v>3.5020461499922906</v>
      </c>
      <c r="L1076" s="1">
        <f>[1]Residential!H$112</f>
        <v>3.5703869060513278</v>
      </c>
      <c r="M1076" s="1">
        <f>[1]Residential!I$112</f>
        <v>3.6270149361887007</v>
      </c>
      <c r="N1076" s="1">
        <f>[1]Residential!J$112</f>
        <v>3.6693203609212981</v>
      </c>
      <c r="O1076" s="1">
        <f>[1]Residential!K$112</f>
        <v>3.7069780795021425</v>
      </c>
      <c r="P1076" s="1">
        <f>[1]Residential!L$112</f>
        <v>3.7070063665835855</v>
      </c>
      <c r="Q1076" s="1">
        <f>[1]Residential!M$112</f>
        <v>3.7073280920116956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0.78534718032717687</v>
      </c>
      <c r="G1077" s="1">
        <f t="shared" ref="G1077:O1077" si="1290">G1078</f>
        <v>0.94131313012982665</v>
      </c>
      <c r="H1077" s="1">
        <f t="shared" si="1290"/>
        <v>0.94497719541825664</v>
      </c>
      <c r="I1077" s="1">
        <f t="shared" si="1290"/>
        <v>0.94599731537151222</v>
      </c>
      <c r="J1077" s="1">
        <f t="shared" si="1290"/>
        <v>0.89389939226769755</v>
      </c>
      <c r="K1077" s="1">
        <f t="shared" si="1290"/>
        <v>0.87023185936514735</v>
      </c>
      <c r="L1077" s="1">
        <f t="shared" si="1290"/>
        <v>0.87002333452244707</v>
      </c>
      <c r="M1077" s="1">
        <f t="shared" si="1290"/>
        <v>0.81938936973079435</v>
      </c>
      <c r="N1077" s="1">
        <f t="shared" si="1290"/>
        <v>0.81419726634141398</v>
      </c>
      <c r="O1077" s="1">
        <f t="shared" si="1290"/>
        <v>0.77555385642367303</v>
      </c>
      <c r="P1077" s="1">
        <f>P1078</f>
        <v>0.77389287230873083</v>
      </c>
      <c r="Q1077" s="1">
        <f>Q1078</f>
        <v>0.65495693796241217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0.78534718032717687</v>
      </c>
      <c r="G1078" s="1">
        <f>[1]Residential!C$113</f>
        <v>0.94131313012982665</v>
      </c>
      <c r="H1078" s="1">
        <f>[1]Residential!D$113</f>
        <v>0.94497719541825664</v>
      </c>
      <c r="I1078" s="1">
        <f>[1]Residential!E$113</f>
        <v>0.94599731537151222</v>
      </c>
      <c r="J1078" s="1">
        <f>[1]Residential!F$113</f>
        <v>0.89389939226769755</v>
      </c>
      <c r="K1078" s="1">
        <f>[1]Residential!G$113</f>
        <v>0.87023185936514735</v>
      </c>
      <c r="L1078" s="1">
        <f>[1]Residential!H$113</f>
        <v>0.87002333452244707</v>
      </c>
      <c r="M1078" s="1">
        <f>[1]Residential!I$113</f>
        <v>0.81938936973079435</v>
      </c>
      <c r="N1078" s="1">
        <f>[1]Residential!J$113</f>
        <v>0.81419726634141398</v>
      </c>
      <c r="O1078" s="1">
        <f>[1]Residential!K$113</f>
        <v>0.77555385642367303</v>
      </c>
      <c r="P1078" s="1">
        <f>[1]Residential!L$113</f>
        <v>0.77389287230873083</v>
      </c>
      <c r="Q1078" s="1">
        <f>[1]Residential!M$113</f>
        <v>0.65495693796241217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2.9410431671185275</v>
      </c>
      <c r="G1081" s="1">
        <f>[1]Residential!C$10-[1]Residential!C$223</f>
        <v>6.9595522814408417</v>
      </c>
      <c r="H1081" s="1">
        <f>[1]Residential!D$10-[1]Residential!D$223</f>
        <v>6.9588955913611494</v>
      </c>
      <c r="I1081" s="1">
        <f>[1]Residential!E$10-[1]Residential!E$223</f>
        <v>6.9581027545232184</v>
      </c>
      <c r="J1081" s="1">
        <f>[1]Residential!F$10-[1]Residential!F$223</f>
        <v>6.9589813322391896</v>
      </c>
      <c r="K1081" s="1">
        <f>[1]Residential!G$10-[1]Residential!G$223</f>
        <v>6.9591382967654525</v>
      </c>
      <c r="L1081" s="1">
        <f>[1]Residential!H$10-[1]Residential!H$223</f>
        <v>6.9585113136191135</v>
      </c>
      <c r="M1081" s="1">
        <f>[1]Residential!I$10-[1]Residential!I$223</f>
        <v>6.9580354493245169</v>
      </c>
      <c r="N1081" s="1">
        <f>[1]Residential!J$10-[1]Residential!J$223</f>
        <v>6.958408005030134</v>
      </c>
      <c r="O1081" s="1">
        <f>[1]Residential!K$10-[1]Residential!K$223</f>
        <v>6.9581848735547984</v>
      </c>
      <c r="P1081" s="1">
        <f>[1]Residential!L$10-[1]Residential!L$223</f>
        <v>6.9581638390100213</v>
      </c>
      <c r="Q1081" s="1">
        <f>[1]Residential!M$10-[1]Residential!M$223</f>
        <v>6.96061338868072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26.978388250322713</v>
      </c>
      <c r="G1082" s="1">
        <f>[1]Residential!C$224</f>
        <v>25.930285300751304</v>
      </c>
      <c r="H1082" s="1">
        <f>[1]Residential!D$224</f>
        <v>25.95749561149529</v>
      </c>
      <c r="I1082" s="1">
        <f>[1]Residential!E$224</f>
        <v>25.608857475338802</v>
      </c>
      <c r="J1082" s="1">
        <f>[1]Residential!F$224</f>
        <v>25.717069457226202</v>
      </c>
      <c r="K1082" s="1">
        <f>[1]Residential!G$224</f>
        <v>25.596205566836758</v>
      </c>
      <c r="L1082" s="1">
        <f>[1]Residential!H$224</f>
        <v>25.392142311279766</v>
      </c>
      <c r="M1082" s="1">
        <f>[1]Residential!I$224</f>
        <v>25.155682255556233</v>
      </c>
      <c r="N1082" s="1">
        <f>[1]Residential!J$224</f>
        <v>25.469198951317669</v>
      </c>
      <c r="O1082" s="1">
        <f>[1]Residential!K$224</f>
        <v>25.004571108440764</v>
      </c>
      <c r="P1082" s="1">
        <f>[1]Residential!L$224</f>
        <v>24.545576605058088</v>
      </c>
      <c r="Q1082" s="1">
        <f>[1]Residential!M$224</f>
        <v>24.117153867978285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9.8846212228718748</v>
      </c>
      <c r="G1083" s="1">
        <f t="shared" ref="G1083:K1083" si="1292">SUM(G1084:G1085)</f>
        <v>10.604182097235224</v>
      </c>
      <c r="H1083" s="1">
        <f t="shared" si="1292"/>
        <v>11.84737958912676</v>
      </c>
      <c r="I1083" s="1">
        <f t="shared" si="1292"/>
        <v>11.132324037246443</v>
      </c>
      <c r="J1083" s="1">
        <f t="shared" si="1292"/>
        <v>11.882561993287071</v>
      </c>
      <c r="K1083" s="1">
        <f t="shared" si="1292"/>
        <v>11.609601384379332</v>
      </c>
      <c r="L1083" s="1">
        <f t="shared" ref="L1083:O1083" si="1293">SUM(L1084:L1085)</f>
        <v>11.346348305059536</v>
      </c>
      <c r="M1083" s="1">
        <f t="shared" si="1293"/>
        <v>10.237950190893574</v>
      </c>
      <c r="N1083" s="1">
        <f t="shared" si="1293"/>
        <v>10.877783382002388</v>
      </c>
      <c r="O1083" s="1">
        <f t="shared" si="1293"/>
        <v>10.96664194456265</v>
      </c>
      <c r="P1083" s="1">
        <f>SUM(P1084:P1085)</f>
        <v>9.6519379479012795</v>
      </c>
      <c r="Q1083" s="1">
        <f>SUM(Q1084:Q1085)</f>
        <v>10.717067431424505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6.6447088151429625</v>
      </c>
      <c r="G1084" s="1">
        <f>[1]Residential!C$231-G1058</f>
        <v>6.9687110691969254</v>
      </c>
      <c r="H1084" s="1">
        <f>[1]Residential!D$231-H1058</f>
        <v>6.9157193939036787</v>
      </c>
      <c r="I1084" s="1">
        <f>[1]Residential!E$231-I1058</f>
        <v>5.1428950897720416</v>
      </c>
      <c r="J1084" s="1">
        <f>[1]Residential!F$231-J1058</f>
        <v>4.1056163288428369</v>
      </c>
      <c r="K1084" s="1">
        <f>[1]Residential!G$231-K1058</f>
        <v>3.5930832101906605</v>
      </c>
      <c r="L1084" s="1">
        <f>[1]Residential!H$231-L1058</f>
        <v>2.9967303672220629</v>
      </c>
      <c r="M1084" s="1">
        <f>[1]Residential!I$231-M1058</f>
        <v>1.9084375281232941</v>
      </c>
      <c r="N1084" s="1">
        <f>[1]Residential!J$231-N1058</f>
        <v>0.50904748778334108</v>
      </c>
      <c r="O1084" s="1">
        <f>[1]Residential!K$231-O1058</f>
        <v>0.49552302134772952</v>
      </c>
      <c r="P1084" s="1">
        <f>[1]Residential!L$231-P1058</f>
        <v>0.43197770254490697</v>
      </c>
      <c r="Q1084" s="1">
        <f>[1]Residential!M$231-Q1058</f>
        <v>0.35542905961021448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3.2399124077289123</v>
      </c>
      <c r="G1085" s="1">
        <f>[1]Residential!C$233-G1059</f>
        <v>3.6354710280382996</v>
      </c>
      <c r="H1085" s="1">
        <f>[1]Residential!D$233-H1059</f>
        <v>4.9316601952230812</v>
      </c>
      <c r="I1085" s="1">
        <f>[1]Residential!E$233-I1059</f>
        <v>5.9894289474744014</v>
      </c>
      <c r="J1085" s="1">
        <f>[1]Residential!F$233-J1059</f>
        <v>7.7769456644442343</v>
      </c>
      <c r="K1085" s="1">
        <f>[1]Residential!G$233-K1059</f>
        <v>8.016518174188672</v>
      </c>
      <c r="L1085" s="1">
        <f>[1]Residential!H$233-L1059</f>
        <v>8.349617937837472</v>
      </c>
      <c r="M1085" s="1">
        <f>[1]Residential!I$233-M1059</f>
        <v>8.3295126627702807</v>
      </c>
      <c r="N1085" s="1">
        <f>[1]Residential!J$233-N1059</f>
        <v>10.368735894219046</v>
      </c>
      <c r="O1085" s="1">
        <f>[1]Residential!K$233-O1059</f>
        <v>10.47111892321492</v>
      </c>
      <c r="P1085" s="1">
        <f>[1]Residential!L$233-P1059</f>
        <v>9.219960245356372</v>
      </c>
      <c r="Q1085" s="1">
        <f>[1]Residential!M$233-Q1059</f>
        <v>10.361638371814291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6.9844606112647298</v>
      </c>
      <c r="G1086" s="1">
        <f t="shared" ref="G1086:O1086" si="1294">G1087</f>
        <v>5.9074700798116453</v>
      </c>
      <c r="H1086" s="1">
        <f t="shared" si="1294"/>
        <v>1.2087949416479731</v>
      </c>
      <c r="I1086" s="1">
        <f t="shared" si="1294"/>
        <v>1.9646881951135526</v>
      </c>
      <c r="J1086" s="1">
        <f t="shared" si="1294"/>
        <v>0.56152087338958268</v>
      </c>
      <c r="K1086" s="1">
        <f t="shared" si="1294"/>
        <v>1.1577447963091458E-2</v>
      </c>
      <c r="L1086" s="1">
        <f t="shared" si="1294"/>
        <v>1.1749621444899105E-2</v>
      </c>
      <c r="M1086" s="1">
        <f t="shared" si="1294"/>
        <v>1.105180695818575E-2</v>
      </c>
      <c r="N1086" s="1">
        <f t="shared" si="1294"/>
        <v>1.4974161647199224E-2</v>
      </c>
      <c r="O1086" s="1">
        <f t="shared" si="1294"/>
        <v>2.0551738521650265E-2</v>
      </c>
      <c r="P1086" s="1">
        <f>P1087</f>
        <v>1.6662643870821725E-2</v>
      </c>
      <c r="Q1086" s="1">
        <f>Q1087</f>
        <v>4.2062601475604033E-2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6.9844606112647298</v>
      </c>
      <c r="G1087" s="1">
        <f>[1]Residential!C$234-G1061</f>
        <v>5.9074700798116453</v>
      </c>
      <c r="H1087" s="1">
        <f>[1]Residential!D$234-H1061</f>
        <v>1.2087949416479731</v>
      </c>
      <c r="I1087" s="1">
        <f>[1]Residential!E$234-I1061</f>
        <v>1.9646881951135526</v>
      </c>
      <c r="J1087" s="1">
        <f>[1]Residential!F$234-J1061</f>
        <v>0.56152087338958268</v>
      </c>
      <c r="K1087" s="1">
        <f>[1]Residential!G$234-K1061</f>
        <v>1.1577447963091458E-2</v>
      </c>
      <c r="L1087" s="1">
        <f>[1]Residential!H$234-L1061</f>
        <v>1.1749621444899105E-2</v>
      </c>
      <c r="M1087" s="1">
        <f>[1]Residential!I$234-M1061</f>
        <v>1.105180695818575E-2</v>
      </c>
      <c r="N1087" s="1">
        <f>[1]Residential!J$234-N1061</f>
        <v>1.4974161647199224E-2</v>
      </c>
      <c r="O1087" s="1">
        <f>[1]Residential!K$234-O1061</f>
        <v>2.0551738521650265E-2</v>
      </c>
      <c r="P1087" s="1">
        <f>[1]Residential!L$234-P1061</f>
        <v>1.6662643870821725E-2</v>
      </c>
      <c r="Q1087" s="1">
        <f>[1]Residential!M$234-Q1061</f>
        <v>4.2062601475604033E-2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6.3804636589802897</v>
      </c>
      <c r="G1088" s="1">
        <f t="shared" ref="G1088:K1088" si="1295">SUM(G1089:G1090)</f>
        <v>5.1764217860338775</v>
      </c>
      <c r="H1088" s="1">
        <f t="shared" si="1295"/>
        <v>9.0688004057515599</v>
      </c>
      <c r="I1088" s="1">
        <f t="shared" si="1295"/>
        <v>9.1549898236380045</v>
      </c>
      <c r="J1088" s="1">
        <f t="shared" si="1295"/>
        <v>10.290985166882253</v>
      </c>
      <c r="K1088" s="1">
        <f t="shared" si="1295"/>
        <v>10.901962146474567</v>
      </c>
      <c r="L1088" s="1">
        <f t="shared" ref="L1088:O1088" si="1296">SUM(L1089:L1090)</f>
        <v>11.085188485271601</v>
      </c>
      <c r="M1088" s="1">
        <f t="shared" si="1296"/>
        <v>11.946538289245662</v>
      </c>
      <c r="N1088" s="1">
        <f t="shared" si="1296"/>
        <v>11.634801216537355</v>
      </c>
      <c r="O1088" s="1">
        <f t="shared" si="1296"/>
        <v>11.183330738967474</v>
      </c>
      <c r="P1088" s="1">
        <f>SUM(P1089:P1090)</f>
        <v>12.033691568102137</v>
      </c>
      <c r="Q1088" s="1">
        <f>SUM(Q1089:Q1090)</f>
        <v>10.847088844413918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6.3804636589802897</v>
      </c>
      <c r="G1089" s="1">
        <f>[1]Residential!C$235-G1063</f>
        <v>5.1764217860338775</v>
      </c>
      <c r="H1089" s="1">
        <f>[1]Residential!D$235-H1063</f>
        <v>9.0628537954541599</v>
      </c>
      <c r="I1089" s="1">
        <f>[1]Residential!E$235-I1063</f>
        <v>9.148190684281488</v>
      </c>
      <c r="J1089" s="1">
        <f>[1]Residential!F$235-J1063</f>
        <v>9.7829216793329437</v>
      </c>
      <c r="K1089" s="1">
        <f>[1]Residential!G$235-K1063</f>
        <v>9.5894181885106988</v>
      </c>
      <c r="L1089" s="1">
        <f>[1]Residential!H$235-L1063</f>
        <v>9.3028797666290401</v>
      </c>
      <c r="M1089" s="1">
        <f>[1]Residential!I$235-M1063</f>
        <v>9.0197135778141089</v>
      </c>
      <c r="N1089" s="1">
        <f>[1]Residential!J$235-N1063</f>
        <v>8.5066421630311595</v>
      </c>
      <c r="O1089" s="1">
        <f>[1]Residential!K$235-O1063</f>
        <v>7.9269283815934273</v>
      </c>
      <c r="P1089" s="1">
        <f>[1]Residential!L$235-P1063</f>
        <v>7.7646618442977768</v>
      </c>
      <c r="Q1089" s="1">
        <f>[1]Residential!M$235-Q1063</f>
        <v>6.3252589675713189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5.9466102973993115E-3</v>
      </c>
      <c r="I1090" s="1">
        <f>[1]Residential!E$236-I1064</f>
        <v>6.7991393565158091E-3</v>
      </c>
      <c r="J1090" s="1">
        <f>[1]Residential!F$236-J1064</f>
        <v>0.50806348754930974</v>
      </c>
      <c r="K1090" s="1">
        <f>[1]Residential!G$236-K1064</f>
        <v>1.3125439579638689</v>
      </c>
      <c r="L1090" s="1">
        <f>[1]Residential!H$236-L1064</f>
        <v>1.7823087186425619</v>
      </c>
      <c r="M1090" s="1">
        <f>[1]Residential!I$236-M1064</f>
        <v>2.9268247114315535</v>
      </c>
      <c r="N1090" s="1">
        <f>[1]Residential!J$236-N1064</f>
        <v>3.1281590535061952</v>
      </c>
      <c r="O1090" s="1">
        <f>[1]Residential!K$236-O1064</f>
        <v>3.2564023573740464</v>
      </c>
      <c r="P1090" s="1">
        <f>[1]Residential!L$236-P1064</f>
        <v>4.2690297238043602</v>
      </c>
      <c r="Q1090" s="1">
        <f>[1]Residential!M$236-Q1064</f>
        <v>4.5218298768425988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1.3170853097711712</v>
      </c>
      <c r="G1093" s="1">
        <f t="shared" ref="G1093:K1093" si="1297">SUM(G1094,G1098)</f>
        <v>1.4633804703564639</v>
      </c>
      <c r="H1093" s="1">
        <f t="shared" si="1297"/>
        <v>1.4541293443229111</v>
      </c>
      <c r="I1093" s="1">
        <f t="shared" si="1297"/>
        <v>1.4501997824199218</v>
      </c>
      <c r="J1093" s="1">
        <f t="shared" si="1297"/>
        <v>1.4599409384285225</v>
      </c>
      <c r="K1093" s="1">
        <f t="shared" si="1297"/>
        <v>1.6076665037807083</v>
      </c>
      <c r="L1093" s="1">
        <f t="shared" ref="L1093:O1093" si="1298">SUM(L1094,L1098)</f>
        <v>1.5099924194681849</v>
      </c>
      <c r="M1093" s="1">
        <f t="shared" si="1298"/>
        <v>1.6124395142361527</v>
      </c>
      <c r="N1093" s="1">
        <f t="shared" si="1298"/>
        <v>1.6074612355326168</v>
      </c>
      <c r="O1093" s="1">
        <f t="shared" si="1298"/>
        <v>1.5702293472219626</v>
      </c>
      <c r="P1093" s="1">
        <f>SUM(P1094,P1098)</f>
        <v>1.589803954162724</v>
      </c>
      <c r="Q1093" s="1">
        <f>SUM(Q1094,Q1098)</f>
        <v>1.4521771378231854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2.4782737151811382E-2</v>
      </c>
      <c r="G1094" s="1">
        <f>[1]Residential!C$238-G1068</f>
        <v>1.4421785361386063E-3</v>
      </c>
      <c r="H1094" s="1">
        <f>[1]Residential!D$238-H1068</f>
        <v>3.6453094095189709E-2</v>
      </c>
      <c r="I1094" s="1">
        <f>[1]Residential!E$238-I1068</f>
        <v>0.22509714522076996</v>
      </c>
      <c r="J1094" s="1">
        <f>[1]Residential!F$238-J1068</f>
        <v>0.23406638147135839</v>
      </c>
      <c r="K1094" s="1">
        <f>[1]Residential!G$238-K1068</f>
        <v>0.23995951799219961</v>
      </c>
      <c r="L1094" s="1">
        <f>[1]Residential!H$238-L1068</f>
        <v>0.24176940487782139</v>
      </c>
      <c r="M1094" s="1">
        <f>[1]Residential!I$238-M1068</f>
        <v>0.24582361209026993</v>
      </c>
      <c r="N1094" s="1">
        <f>[1]Residential!J$238-N1068</f>
        <v>0.24582130964013027</v>
      </c>
      <c r="O1094" s="1">
        <f>[1]Residential!K$238-O1068</f>
        <v>0.24663980865340385</v>
      </c>
      <c r="P1094" s="1">
        <f>[1]Residential!L$238-P1068</f>
        <v>0.24921623951301108</v>
      </c>
      <c r="Q1094" s="1">
        <f>[1]Residential!M$238-Q1068</f>
        <v>0.25002538289334608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2.4782737151811382E-2</v>
      </c>
      <c r="G1095" s="1">
        <f t="shared" ref="G1095:K1097" si="1299">IFERROR(G$1094/G$1043,0)*G1044</f>
        <v>1.4421785361386063E-3</v>
      </c>
      <c r="H1095" s="1">
        <f t="shared" si="1299"/>
        <v>3.6453094095189709E-2</v>
      </c>
      <c r="I1095" s="1">
        <f t="shared" si="1299"/>
        <v>0.22022874176654333</v>
      </c>
      <c r="J1095" s="1">
        <f t="shared" si="1299"/>
        <v>0.22703681977030976</v>
      </c>
      <c r="K1095" s="1">
        <f t="shared" si="1299"/>
        <v>0.23379688436239213</v>
      </c>
      <c r="L1095" s="1">
        <f t="shared" ref="L1095:O1095" si="1300">IFERROR(L$1094/L$1043,0)*L1044</f>
        <v>0.23550967049525512</v>
      </c>
      <c r="M1095" s="1">
        <f t="shared" si="1300"/>
        <v>0.23186689349131234</v>
      </c>
      <c r="N1095" s="1">
        <f t="shared" si="1300"/>
        <v>0.23231350736705211</v>
      </c>
      <c r="O1095" s="1">
        <f t="shared" si="1300"/>
        <v>0.23176147166339048</v>
      </c>
      <c r="P1095" s="1">
        <f t="shared" ref="P1095:Q1097" si="1301">IFERROR(P$1094/P$1043,0)*P1044</f>
        <v>0.23628134777512994</v>
      </c>
      <c r="Q1095" s="1">
        <f t="shared" si="1301"/>
        <v>0.22573611498474511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4.8684034542265942E-3</v>
      </c>
      <c r="J1097" s="1">
        <f t="shared" si="1299"/>
        <v>7.0295617010486047E-3</v>
      </c>
      <c r="K1097" s="1">
        <f t="shared" si="1299"/>
        <v>6.1626336298074751E-3</v>
      </c>
      <c r="L1097" s="1">
        <f t="shared" ref="L1097:O1097" si="1303">IFERROR(L$1094/L$1043,0)*L1046</f>
        <v>6.2597343825662403E-3</v>
      </c>
      <c r="M1097" s="1">
        <f t="shared" si="1303"/>
        <v>1.3956718598957595E-2</v>
      </c>
      <c r="N1097" s="1">
        <f t="shared" si="1303"/>
        <v>1.3507802273078157E-2</v>
      </c>
      <c r="O1097" s="1">
        <f t="shared" si="1303"/>
        <v>1.4878336990013388E-2</v>
      </c>
      <c r="P1097" s="1">
        <f t="shared" si="1301"/>
        <v>1.2934891737881137E-2</v>
      </c>
      <c r="Q1097" s="1">
        <f t="shared" si="1301"/>
        <v>2.4289267908600982E-2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1.2923025726193598</v>
      </c>
      <c r="G1098" s="1">
        <f>[1]Residential!C$239-G1072</f>
        <v>1.4619382918203252</v>
      </c>
      <c r="H1098" s="1">
        <f>[1]Residential!D$239-H1072</f>
        <v>1.4176762502277214</v>
      </c>
      <c r="I1098" s="1">
        <f>[1]Residential!E$239-I1072</f>
        <v>1.2251026371991518</v>
      </c>
      <c r="J1098" s="1">
        <f>[1]Residential!F$239-J1072</f>
        <v>1.2258745569571641</v>
      </c>
      <c r="K1098" s="1">
        <f>[1]Residential!G$239-K1072</f>
        <v>1.3677069857885087</v>
      </c>
      <c r="L1098" s="1">
        <f>[1]Residential!H$239-L1072</f>
        <v>1.2682230145903635</v>
      </c>
      <c r="M1098" s="1">
        <f>[1]Residential!I$239-M1072</f>
        <v>1.3666159021458828</v>
      </c>
      <c r="N1098" s="1">
        <f>[1]Residential!J$239-N1072</f>
        <v>1.3616399258924865</v>
      </c>
      <c r="O1098" s="1">
        <f>[1]Residential!K$239-O1072</f>
        <v>1.3235895385685588</v>
      </c>
      <c r="P1098" s="1">
        <f>[1]Residential!L$239-P1072</f>
        <v>1.3405877146497129</v>
      </c>
      <c r="Q1098" s="1">
        <f>[1]Residential!M$239-Q1072</f>
        <v>1.2021517549298393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0.52047528111611463</v>
      </c>
      <c r="G1099" s="1">
        <f t="shared" ref="G1099:O1099" si="1304">G1100</f>
        <v>0.59724152728735902</v>
      </c>
      <c r="H1099" s="1">
        <f t="shared" si="1304"/>
        <v>0.31025975673492923</v>
      </c>
      <c r="I1099" s="1">
        <f t="shared" si="1304"/>
        <v>0.26438527618183194</v>
      </c>
      <c r="J1099" s="1">
        <f t="shared" si="1304"/>
        <v>0.24550661483313529</v>
      </c>
      <c r="K1099" s="1">
        <f t="shared" si="1304"/>
        <v>0.21547567105439214</v>
      </c>
      <c r="L1099" s="1">
        <f t="shared" si="1304"/>
        <v>0.18643146802851795</v>
      </c>
      <c r="M1099" s="1">
        <f t="shared" si="1304"/>
        <v>0.15739421474101034</v>
      </c>
      <c r="N1099" s="1">
        <f t="shared" si="1304"/>
        <v>0.148763240233317</v>
      </c>
      <c r="O1099" s="1">
        <f t="shared" si="1304"/>
        <v>0.12601185814443383</v>
      </c>
      <c r="P1099" s="1">
        <f>P1100</f>
        <v>0.11782877395637215</v>
      </c>
      <c r="Q1099" s="1">
        <f>Q1100</f>
        <v>7.4127801678132599E-2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0.52047528111611463</v>
      </c>
      <c r="G1100" s="1">
        <f>[1]Residential!C$240-G1074</f>
        <v>0.59724152728735902</v>
      </c>
      <c r="H1100" s="1">
        <f>[1]Residential!D$240-H1074</f>
        <v>0.31025975673492923</v>
      </c>
      <c r="I1100" s="1">
        <f>[1]Residential!E$240-I1074</f>
        <v>0.26438527618183194</v>
      </c>
      <c r="J1100" s="1">
        <f>[1]Residential!F$240-J1074</f>
        <v>0.24550661483313529</v>
      </c>
      <c r="K1100" s="1">
        <f>[1]Residential!G$240-K1074</f>
        <v>0.21547567105439214</v>
      </c>
      <c r="L1100" s="1">
        <f>[1]Residential!H$240-L1074</f>
        <v>0.18643146802851795</v>
      </c>
      <c r="M1100" s="1">
        <f>[1]Residential!I$240-M1074</f>
        <v>0.15739421474101034</v>
      </c>
      <c r="N1100" s="1">
        <f>[1]Residential!J$240-N1074</f>
        <v>0.148763240233317</v>
      </c>
      <c r="O1100" s="1">
        <f>[1]Residential!K$240-O1074</f>
        <v>0.12601185814443383</v>
      </c>
      <c r="P1100" s="1">
        <f>[1]Residential!L$240-P1074</f>
        <v>0.11782877395637215</v>
      </c>
      <c r="Q1100" s="1">
        <f>[1]Residential!M$240-Q1074</f>
        <v>7.4127801678132599E-2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0.16979414165867368</v>
      </c>
      <c r="G1101" s="1">
        <f t="shared" ref="G1101" si="1305">G1102</f>
        <v>0.19483733581780838</v>
      </c>
      <c r="H1101" s="1">
        <f t="shared" ref="H1101" si="1306">H1102</f>
        <v>0.12884585075700805</v>
      </c>
      <c r="I1101" s="1">
        <f t="shared" ref="I1101" si="1307">I1102</f>
        <v>0.13419721046141886</v>
      </c>
      <c r="J1101" s="1">
        <f t="shared" ref="J1101" si="1308">J1102</f>
        <v>0.13886660764536973</v>
      </c>
      <c r="K1101" s="1">
        <f t="shared" ref="K1101:O1101" si="1309">K1102</f>
        <v>0.14235932438958532</v>
      </c>
      <c r="L1101" s="1">
        <f t="shared" si="1309"/>
        <v>0.14514082073923706</v>
      </c>
      <c r="M1101" s="1">
        <f t="shared" si="1309"/>
        <v>0.14745768539620396</v>
      </c>
      <c r="N1101" s="1">
        <f t="shared" si="1309"/>
        <v>0.14916593084758523</v>
      </c>
      <c r="O1101" s="1">
        <f t="shared" si="1309"/>
        <v>0.15071813692757408</v>
      </c>
      <c r="P1101" s="1">
        <f>P1102</f>
        <v>0.15070936417740644</v>
      </c>
      <c r="Q1101" s="1">
        <f>Q1102</f>
        <v>0.15080229425272584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0.16979414165867368</v>
      </c>
      <c r="G1102" s="1">
        <f>[1]Residential!C$241-G1076</f>
        <v>0.19483733581780838</v>
      </c>
      <c r="H1102" s="1">
        <f>[1]Residential!D$241-H1076</f>
        <v>0.12884585075700805</v>
      </c>
      <c r="I1102" s="1">
        <f>[1]Residential!E$241-I1076</f>
        <v>0.13419721046141886</v>
      </c>
      <c r="J1102" s="1">
        <f>[1]Residential!F$241-J1076</f>
        <v>0.13886660764536973</v>
      </c>
      <c r="K1102" s="1">
        <f>[1]Residential!G$241-K1076</f>
        <v>0.14235932438958532</v>
      </c>
      <c r="L1102" s="1">
        <f>[1]Residential!H$241-L1076</f>
        <v>0.14514082073923706</v>
      </c>
      <c r="M1102" s="1">
        <f>[1]Residential!I$241-M1076</f>
        <v>0.14745768539620396</v>
      </c>
      <c r="N1102" s="1">
        <f>[1]Residential!J$241-N1076</f>
        <v>0.14916593084758523</v>
      </c>
      <c r="O1102" s="1">
        <f>[1]Residential!K$241-O1076</f>
        <v>0.15071813692757408</v>
      </c>
      <c r="P1102" s="1">
        <f>[1]Residential!L$241-P1076</f>
        <v>0.15070936417740644</v>
      </c>
      <c r="Q1102" s="1">
        <f>[1]Residential!M$241-Q1076</f>
        <v>0.15080229425272584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1.9867520042089275</v>
      </c>
      <c r="H1103" s="1">
        <f t="shared" ref="H1103" si="1311">H1104</f>
        <v>1.9392857231541478</v>
      </c>
      <c r="I1103" s="1">
        <f t="shared" ref="I1103" si="1312">I1104</f>
        <v>1.5080731502776263</v>
      </c>
      <c r="J1103" s="1">
        <f t="shared" ref="J1103" si="1313">J1104</f>
        <v>1.1376872627602697</v>
      </c>
      <c r="K1103" s="1">
        <f t="shared" ref="K1103:O1103" si="1314">K1104</f>
        <v>1.1075630887950818</v>
      </c>
      <c r="L1103" s="1">
        <f t="shared" si="1314"/>
        <v>1.1072911912677978</v>
      </c>
      <c r="M1103" s="1">
        <f t="shared" si="1314"/>
        <v>1.042850554085436</v>
      </c>
      <c r="N1103" s="1">
        <f t="shared" si="1314"/>
        <v>1.0362497845172052</v>
      </c>
      <c r="O1103" s="1">
        <f t="shared" si="1314"/>
        <v>0.98708734409501808</v>
      </c>
      <c r="P1103" s="1">
        <f>P1104</f>
        <v>0.98494235288734555</v>
      </c>
      <c r="Q1103" s="1">
        <f>Q1104</f>
        <v>0.83382775691021116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1.9867520042089275</v>
      </c>
      <c r="H1104" s="1">
        <f>[1]Residential!D$242-H1078</f>
        <v>1.9392857231541478</v>
      </c>
      <c r="I1104" s="1">
        <f>[1]Residential!E$242-I1078</f>
        <v>1.5080731502776263</v>
      </c>
      <c r="J1104" s="1">
        <f>[1]Residential!F$242-J1078</f>
        <v>1.1376872627602697</v>
      </c>
      <c r="K1104" s="1">
        <f>[1]Residential!G$242-K1078</f>
        <v>1.1075630887950818</v>
      </c>
      <c r="L1104" s="1">
        <f>[1]Residential!H$242-L1078</f>
        <v>1.1072911912677978</v>
      </c>
      <c r="M1104" s="1">
        <f>[1]Residential!I$242-M1078</f>
        <v>1.042850554085436</v>
      </c>
      <c r="N1104" s="1">
        <f>[1]Residential!J$242-N1078</f>
        <v>1.0362497845172052</v>
      </c>
      <c r="O1104" s="1">
        <f>[1]Residential!K$242-O1078</f>
        <v>0.98708734409501808</v>
      </c>
      <c r="P1104" s="1">
        <f>[1]Residential!L$242-P1078</f>
        <v>0.98494235288734555</v>
      </c>
      <c r="Q1104" s="1">
        <f>[1]Residential!M$242-Q1078</f>
        <v>0.83382775691021116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322">IFERROR(G1058/G975,"-")</f>
        <v>0.95000000000000018</v>
      </c>
      <c r="H1109" s="4">
        <f t="shared" si="1322"/>
        <v>0.95000000000000007</v>
      </c>
      <c r="I1109" s="4">
        <f t="shared" si="1322"/>
        <v>0.94999999999999984</v>
      </c>
      <c r="J1109" s="4">
        <f t="shared" si="1322"/>
        <v>0.95</v>
      </c>
      <c r="K1109" s="4">
        <f t="shared" si="1322"/>
        <v>0.95</v>
      </c>
      <c r="L1109" s="4">
        <f t="shared" ref="L1109:O1109" si="1323">IFERROR(L1058/L975,"-")</f>
        <v>0.95000000000000062</v>
      </c>
      <c r="M1109" s="4">
        <f t="shared" si="1323"/>
        <v>0.95000000000000007</v>
      </c>
      <c r="N1109" s="4">
        <f t="shared" si="1323"/>
        <v>0.95000000000000018</v>
      </c>
      <c r="O1109" s="4">
        <f t="shared" si="1323"/>
        <v>0.9499999999999994</v>
      </c>
      <c r="P1109" s="4">
        <f>IFERROR(P1058/P975,"-")</f>
        <v>0.95000000000000007</v>
      </c>
      <c r="Q1109" s="4">
        <f>IFERROR(Q1058/Q975,"-")</f>
        <v>0.94999999999999951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3.2000000144713687</v>
      </c>
      <c r="G1110" s="4">
        <f t="shared" si="1322"/>
        <v>3.2533333333333343</v>
      </c>
      <c r="H1110" s="4">
        <f t="shared" si="1322"/>
        <v>3.3333333333333339</v>
      </c>
      <c r="I1110" s="4">
        <f t="shared" si="1322"/>
        <v>3.4666666666666677</v>
      </c>
      <c r="J1110" s="4">
        <f t="shared" si="1322"/>
        <v>3.5833333333333344</v>
      </c>
      <c r="K1110" s="4">
        <f t="shared" si="1322"/>
        <v>3.6999999999999966</v>
      </c>
      <c r="L1110" s="4">
        <f t="shared" ref="L1110:O1110" si="1324">IFERROR(L1059/L976,"-")</f>
        <v>3.8</v>
      </c>
      <c r="M1110" s="4">
        <f t="shared" si="1324"/>
        <v>3.8999999999999972</v>
      </c>
      <c r="N1110" s="4">
        <f t="shared" si="1324"/>
        <v>3.9</v>
      </c>
      <c r="O1110" s="4">
        <f t="shared" si="1324"/>
        <v>3.9</v>
      </c>
      <c r="P1110" s="4">
        <f>IFERROR(P1059/P976,"-")</f>
        <v>3.9000000000000012</v>
      </c>
      <c r="Q1110" s="4">
        <f>IFERROR(Q1059/Q976,"-")</f>
        <v>3.9000000000000012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325">IFERROR(G1061/G985,"-")</f>
        <v>0.8958333333333337</v>
      </c>
      <c r="H1111" s="4">
        <f t="shared" si="1325"/>
        <v>0.8958333333333337</v>
      </c>
      <c r="I1111" s="4">
        <f t="shared" si="1325"/>
        <v>0.89583333333333504</v>
      </c>
      <c r="J1111" s="4">
        <f t="shared" si="1325"/>
        <v>0.89583333333333348</v>
      </c>
      <c r="K1111" s="4">
        <f t="shared" si="1325"/>
        <v>0.89583333333333359</v>
      </c>
      <c r="L1111" s="4">
        <f t="shared" ref="L1111:O1111" si="1326">IFERROR(L1061/L985,"-")</f>
        <v>0.89583333333333393</v>
      </c>
      <c r="M1111" s="4">
        <f t="shared" si="1326"/>
        <v>0.89583333333333348</v>
      </c>
      <c r="N1111" s="4">
        <f t="shared" si="1326"/>
        <v>0.89583333333333415</v>
      </c>
      <c r="O1111" s="4">
        <f t="shared" si="1326"/>
        <v>0.89583333333333359</v>
      </c>
      <c r="P1111" s="4">
        <f>IFERROR(P1061/P985,"-")</f>
        <v>0.89583333333333404</v>
      </c>
      <c r="Q1111" s="4">
        <f>IFERROR(Q1061/Q985,"-")</f>
        <v>0.89583333333333381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327">IFERROR(G1063/G998,"-")</f>
        <v>0.94999999999999973</v>
      </c>
      <c r="H1112" s="4">
        <f t="shared" si="1327"/>
        <v>0.95000000000000062</v>
      </c>
      <c r="I1112" s="4">
        <f t="shared" si="1327"/>
        <v>0.94999999999999951</v>
      </c>
      <c r="J1112" s="4">
        <f t="shared" si="1327"/>
        <v>0.95000000000000007</v>
      </c>
      <c r="K1112" s="4">
        <f t="shared" si="1327"/>
        <v>0.94999999999999962</v>
      </c>
      <c r="L1112" s="4">
        <f t="shared" ref="L1112:O1112" si="1328">IFERROR(L1063/L998,"-")</f>
        <v>0.95000000000000051</v>
      </c>
      <c r="M1112" s="4">
        <f t="shared" si="1328"/>
        <v>0.95000000000000018</v>
      </c>
      <c r="N1112" s="4">
        <f t="shared" si="1328"/>
        <v>0.95000000000000018</v>
      </c>
      <c r="O1112" s="4">
        <f t="shared" si="1328"/>
        <v>0.94999999999999962</v>
      </c>
      <c r="P1112" s="4">
        <f>IFERROR(P1063/P998,"-")</f>
        <v>0.94999999999999984</v>
      </c>
      <c r="Q1112" s="4">
        <f>IFERROR(Q1063/Q998,"-")</f>
        <v>0.94999999999999962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1.9999999999999991</v>
      </c>
      <c r="I1113" s="4">
        <f t="shared" si="1329"/>
        <v>2.08</v>
      </c>
      <c r="J1113" s="4">
        <f t="shared" si="1329"/>
        <v>2.15</v>
      </c>
      <c r="K1113" s="4">
        <f t="shared" si="1329"/>
        <v>2.2200000000000002</v>
      </c>
      <c r="L1113" s="4">
        <f t="shared" ref="L1113:O1113" si="1330">IFERROR(L1064/L999,"-")</f>
        <v>2.2800000000000007</v>
      </c>
      <c r="M1113" s="4">
        <f t="shared" si="1330"/>
        <v>2.3399999999999985</v>
      </c>
      <c r="N1113" s="4">
        <f t="shared" si="1330"/>
        <v>2.3400000000000007</v>
      </c>
      <c r="O1113" s="4">
        <f t="shared" si="1330"/>
        <v>2.34</v>
      </c>
      <c r="P1113" s="4">
        <f>IFERROR(P1064/P999,"-")</f>
        <v>2.3399999999999981</v>
      </c>
      <c r="Q1113" s="4">
        <f>IFERROR(Q1064/Q999,"-")</f>
        <v>2.339999999999999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0.71999999999999931</v>
      </c>
      <c r="G1114" s="4">
        <f t="shared" ref="G1114:K1114" si="1331">IFERROR(G1066/G1017,"-")</f>
        <v>0.7200000000000002</v>
      </c>
      <c r="H1114" s="4">
        <f t="shared" si="1331"/>
        <v>0.72000000000000108</v>
      </c>
      <c r="I1114" s="4">
        <f t="shared" si="1331"/>
        <v>0.72</v>
      </c>
      <c r="J1114" s="4">
        <f t="shared" si="1331"/>
        <v>0.71999999999999964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333">IFERROR(G1074/G1022,"-")</f>
        <v>0.71999999999999953</v>
      </c>
      <c r="H1119" s="4">
        <f t="shared" si="1333"/>
        <v>0.71999999999999975</v>
      </c>
      <c r="I1119" s="4">
        <f t="shared" si="1333"/>
        <v>0.71999999999999986</v>
      </c>
      <c r="J1119" s="4">
        <f t="shared" si="1333"/>
        <v>0.72000000000000053</v>
      </c>
      <c r="K1119" s="4">
        <f t="shared" si="1333"/>
        <v>0.71999999999999942</v>
      </c>
      <c r="L1119" s="4">
        <f t="shared" ref="L1119:O1119" si="1334">IFERROR(L1074/L1022,"-")</f>
        <v>0.71999999999999975</v>
      </c>
      <c r="M1119" s="4">
        <f t="shared" si="1334"/>
        <v>0.71999999999999986</v>
      </c>
      <c r="N1119" s="4">
        <f t="shared" si="1334"/>
        <v>0.72000000000000008</v>
      </c>
      <c r="O1119" s="4">
        <f t="shared" si="1334"/>
        <v>0.71999999999999964</v>
      </c>
      <c r="P1119" s="4">
        <f>IFERROR(P1074/P1022,"-")</f>
        <v>0.71999999999999986</v>
      </c>
      <c r="Q1119" s="4">
        <f>IFERROR(Q1074/Q1022,"-")</f>
        <v>0.72000000000000042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335">IFERROR(G1076/G1027,"-")</f>
        <v>0.8999999999999998</v>
      </c>
      <c r="H1120" s="4">
        <f t="shared" si="1335"/>
        <v>0.89999999999999969</v>
      </c>
      <c r="I1120" s="4">
        <f t="shared" si="1335"/>
        <v>0.9</v>
      </c>
      <c r="J1120" s="4">
        <f t="shared" si="1335"/>
        <v>0.90000000000000024</v>
      </c>
      <c r="K1120" s="4">
        <f t="shared" si="1335"/>
        <v>0.90000000000000013</v>
      </c>
      <c r="L1120" s="4">
        <f t="shared" ref="L1120:O1120" si="1336">IFERROR(L1076/L1027,"-")</f>
        <v>0.90000000000000036</v>
      </c>
      <c r="M1120" s="4">
        <f t="shared" si="1336"/>
        <v>0.90000000000000047</v>
      </c>
      <c r="N1120" s="4">
        <f t="shared" si="1336"/>
        <v>0.89999999999999969</v>
      </c>
      <c r="O1120" s="4">
        <f t="shared" si="1336"/>
        <v>0.89999999999999925</v>
      </c>
      <c r="P1120" s="4">
        <f>IFERROR(P1076/P1027,"-")</f>
        <v>0.90000000000000091</v>
      </c>
      <c r="Q1120" s="4">
        <f>IFERROR(Q1076/Q1027,"-")</f>
        <v>0.8999999999999998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0.78999999999999926</v>
      </c>
      <c r="G1123" s="4">
        <f t="shared" ref="G1123:K1124" si="1339">IFERROR(G1084/G978,"-")</f>
        <v>0.79200000000000004</v>
      </c>
      <c r="H1123" s="4">
        <f t="shared" si="1339"/>
        <v>0.79500000000000048</v>
      </c>
      <c r="I1123" s="4">
        <f t="shared" si="1339"/>
        <v>0.8</v>
      </c>
      <c r="J1123" s="4">
        <f t="shared" si="1339"/>
        <v>0.80499999999999983</v>
      </c>
      <c r="K1123" s="4">
        <f t="shared" si="1339"/>
        <v>0.81</v>
      </c>
      <c r="L1123" s="4">
        <f t="shared" ref="L1123:O1123" si="1340">IFERROR(L1084/L978,"-")</f>
        <v>0.81499999999999995</v>
      </c>
      <c r="M1123" s="4">
        <f t="shared" si="1340"/>
        <v>0.81999999999999962</v>
      </c>
      <c r="N1123" s="4">
        <f t="shared" si="1340"/>
        <v>0.82000000000000028</v>
      </c>
      <c r="O1123" s="4">
        <f t="shared" si="1340"/>
        <v>0.82000000000000006</v>
      </c>
      <c r="P1123" s="4">
        <f>IFERROR(P1084/P978,"-")</f>
        <v>0.81999999999999951</v>
      </c>
      <c r="Q1123" s="4">
        <f>IFERROR(Q1084/Q978,"-")</f>
        <v>0.82000000000000073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2.819999999999999</v>
      </c>
      <c r="G1124" s="4">
        <f t="shared" si="1339"/>
        <v>2.8259999999999996</v>
      </c>
      <c r="H1124" s="4">
        <f t="shared" si="1339"/>
        <v>2.8349999999999991</v>
      </c>
      <c r="I1124" s="4">
        <f t="shared" si="1339"/>
        <v>2.8500000000000005</v>
      </c>
      <c r="J1124" s="4">
        <f t="shared" si="1339"/>
        <v>2.9300000000000037</v>
      </c>
      <c r="K1124" s="4">
        <f t="shared" si="1339"/>
        <v>3.01</v>
      </c>
      <c r="L1124" s="4">
        <f t="shared" ref="L1124:O1124" si="1341">IFERROR(L1085/L979,"-")</f>
        <v>3.0649999999999977</v>
      </c>
      <c r="M1124" s="4">
        <f t="shared" si="1341"/>
        <v>3.1200000000000028</v>
      </c>
      <c r="N1124" s="4">
        <f t="shared" si="1341"/>
        <v>3.1200000000000014</v>
      </c>
      <c r="O1124" s="4">
        <f t="shared" si="1341"/>
        <v>3.1199999999999992</v>
      </c>
      <c r="P1124" s="4">
        <f>IFERROR(P1085/P979,"-")</f>
        <v>3.1199999999999979</v>
      </c>
      <c r="Q1124" s="4">
        <f>IFERROR(Q1085/Q979,"-")</f>
        <v>3.1199999999999979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0.70833333333333304</v>
      </c>
      <c r="G1125" s="4">
        <f t="shared" ref="G1125:K1125" si="1342">IFERROR(G1087/G991,"-")</f>
        <v>0.7145833333333329</v>
      </c>
      <c r="H1125" s="4">
        <f t="shared" si="1342"/>
        <v>0.72395833333333315</v>
      </c>
      <c r="I1125" s="4">
        <f t="shared" si="1342"/>
        <v>0.7395833333333327</v>
      </c>
      <c r="J1125" s="4">
        <f t="shared" si="1342"/>
        <v>0.7473958333333347</v>
      </c>
      <c r="K1125" s="4">
        <f t="shared" si="1342"/>
        <v>0.75520833333340154</v>
      </c>
      <c r="L1125" s="4">
        <f t="shared" ref="L1125:O1125" si="1343">IFERROR(L1087/L991,"-")</f>
        <v>0.75520833333338433</v>
      </c>
      <c r="M1125" s="4">
        <f t="shared" si="1343"/>
        <v>0.75520833333343029</v>
      </c>
      <c r="N1125" s="4">
        <f t="shared" si="1343"/>
        <v>0.75520833333335147</v>
      </c>
      <c r="O1125" s="4">
        <f t="shared" si="1343"/>
        <v>0.75520833333333259</v>
      </c>
      <c r="P1125" s="4">
        <f>IFERROR(P1087/P991,"-")</f>
        <v>0.75520833333330084</v>
      </c>
      <c r="Q1125" s="4">
        <f>IFERROR(Q1087/Q991,"-")</f>
        <v>0.75520833333333348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0.75000000000000089</v>
      </c>
      <c r="G1126" s="4">
        <f t="shared" ref="G1126:K1126" si="1344">IFERROR(G1089/G1007,"-")</f>
        <v>0.75400000000000111</v>
      </c>
      <c r="H1126" s="4">
        <f t="shared" si="1344"/>
        <v>0.75999999999999845</v>
      </c>
      <c r="I1126" s="4">
        <f t="shared" si="1344"/>
        <v>0.77015726551031227</v>
      </c>
      <c r="J1126" s="4">
        <f t="shared" si="1344"/>
        <v>0.78038100966415636</v>
      </c>
      <c r="K1126" s="4">
        <f t="shared" si="1344"/>
        <v>0.79045428454407485</v>
      </c>
      <c r="L1126" s="4">
        <f t="shared" ref="L1126:O1126" si="1345">IFERROR(L1089/L1007,"-")</f>
        <v>0.7955411223458928</v>
      </c>
      <c r="M1126" s="4">
        <f t="shared" si="1345"/>
        <v>0.8016550638013209</v>
      </c>
      <c r="N1126" s="4">
        <f t="shared" si="1345"/>
        <v>0.80157778260675883</v>
      </c>
      <c r="O1126" s="4">
        <f t="shared" si="1345"/>
        <v>0.80857929114639815</v>
      </c>
      <c r="P1126" s="4">
        <f>IFERROR(P1089/P1007,"-")</f>
        <v>0.81090465630631647</v>
      </c>
      <c r="Q1126" s="4">
        <f>IFERROR(Q1089/Q1007,"-")</f>
        <v>0.81338641055637506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1.7009999999999994</v>
      </c>
      <c r="I1127" s="4">
        <f t="shared" si="1346"/>
        <v>1.7100000000000017</v>
      </c>
      <c r="J1127" s="4">
        <f t="shared" si="1346"/>
        <v>1.758</v>
      </c>
      <c r="K1127" s="4">
        <f t="shared" si="1346"/>
        <v>1.8060000000000007</v>
      </c>
      <c r="L1127" s="4">
        <f t="shared" ref="L1127:O1127" si="1347">IFERROR(L1090/L1008,"-")</f>
        <v>1.839</v>
      </c>
      <c r="M1127" s="4">
        <f t="shared" si="1347"/>
        <v>1.8720000000000003</v>
      </c>
      <c r="N1127" s="4">
        <f t="shared" si="1347"/>
        <v>1.8720000000000012</v>
      </c>
      <c r="O1127" s="4">
        <f t="shared" si="1347"/>
        <v>1.8719999999999988</v>
      </c>
      <c r="P1127" s="4">
        <f>IFERROR(P1090/P1008,"-")</f>
        <v>1.8720000000000008</v>
      </c>
      <c r="Q1127" s="4">
        <f>IFERROR(Q1090/Q1008,"-")</f>
        <v>1.8719999999999999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0.50000000000000067</v>
      </c>
      <c r="G1132" s="4">
        <f t="shared" ref="G1132:K1132" si="1348">IFERROR(G1100/G1024,"-")</f>
        <v>0.50000000000000089</v>
      </c>
      <c r="H1132" s="4">
        <f t="shared" si="1348"/>
        <v>0.49999999999999944</v>
      </c>
      <c r="I1132" s="4">
        <f t="shared" si="1348"/>
        <v>0.50000000000000011</v>
      </c>
      <c r="J1132" s="4">
        <f t="shared" si="1348"/>
        <v>0.500000000000001</v>
      </c>
      <c r="K1132" s="4">
        <f t="shared" si="1348"/>
        <v>0.4999999999999995</v>
      </c>
      <c r="L1132" s="4">
        <f t="shared" ref="L1132:O1132" si="1349">IFERROR(L1100/L1024,"-")</f>
        <v>0.50000000000000056</v>
      </c>
      <c r="M1132" s="4">
        <f t="shared" si="1349"/>
        <v>0.50000000000000078</v>
      </c>
      <c r="N1132" s="4">
        <f t="shared" si="1349"/>
        <v>0.50000000000000056</v>
      </c>
      <c r="O1132" s="4">
        <f t="shared" si="1349"/>
        <v>0.50000000000000078</v>
      </c>
      <c r="P1132" s="4">
        <f>IFERROR(P1100/P1024,"-")</f>
        <v>0.50000000000000011</v>
      </c>
      <c r="Q1132" s="4">
        <f>IFERROR(Q1100/Q1024,"-")</f>
        <v>0.49999999999999944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350">IFERROR(G1102/G1029,"-")</f>
        <v>0.62499999999999978</v>
      </c>
      <c r="H1133" s="4">
        <f t="shared" si="1350"/>
        <v>0.62500000000000111</v>
      </c>
      <c r="I1133" s="4">
        <f t="shared" si="1350"/>
        <v>0.62499999999999967</v>
      </c>
      <c r="J1133" s="4">
        <f t="shared" si="1350"/>
        <v>0.62499999999999978</v>
      </c>
      <c r="K1133" s="4">
        <f t="shared" si="1350"/>
        <v>0.625</v>
      </c>
      <c r="L1133" s="4">
        <f t="shared" ref="L1133:O1133" si="1351">IFERROR(L1102/L1029,"-")</f>
        <v>0.62500000000000056</v>
      </c>
      <c r="M1133" s="4">
        <f t="shared" si="1351"/>
        <v>0.62500000000000067</v>
      </c>
      <c r="N1133" s="4">
        <f t="shared" si="1351"/>
        <v>0.62499999999999944</v>
      </c>
      <c r="O1133" s="4">
        <f t="shared" si="1351"/>
        <v>0.62500000000000078</v>
      </c>
      <c r="P1133" s="4">
        <f>IFERROR(P1102/P1029,"-")</f>
        <v>0.62499999999999889</v>
      </c>
      <c r="Q1133" s="4">
        <f>IFERROR(Q1102/Q1029,"-")</f>
        <v>0.62499999999999889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139.16271443690474</v>
      </c>
      <c r="G1136" s="3">
        <f t="shared" si="1354"/>
        <v>135.70383099152505</v>
      </c>
      <c r="H1136" s="3">
        <f t="shared" si="1354"/>
        <v>130.99034986944065</v>
      </c>
      <c r="I1136" s="3">
        <f t="shared" si="1354"/>
        <v>102.58852647055168</v>
      </c>
      <c r="J1136" s="3">
        <f t="shared" si="1354"/>
        <v>80.583657037449058</v>
      </c>
      <c r="K1136" s="3">
        <f t="shared" si="1354"/>
        <v>75.178247915449887</v>
      </c>
      <c r="L1136" s="3">
        <f t="shared" ref="L1136:O1136" si="1355">L1137+L1152+L1157+L1180+L1203</f>
        <v>66.910293200804887</v>
      </c>
      <c r="M1136" s="3">
        <f t="shared" si="1355"/>
        <v>60.675820271215898</v>
      </c>
      <c r="N1136" s="3">
        <f t="shared" si="1355"/>
        <v>57.549070653045035</v>
      </c>
      <c r="O1136" s="3">
        <f t="shared" si="1355"/>
        <v>54.494144642519721</v>
      </c>
      <c r="P1136" s="3">
        <f>P1137+P1152+P1157+P1180+P1203</f>
        <v>51.898209412185643</v>
      </c>
      <c r="Q1136" s="3">
        <f>Q1137+Q1152+Q1157+Q1180+Q1203</f>
        <v>51.141066935287959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0.73919061261427721</v>
      </c>
      <c r="G1137" s="1">
        <f t="shared" ref="G1137:K1137" si="1356">SUM(G1138:G1151)</f>
        <v>1.5769993001852445</v>
      </c>
      <c r="H1137" s="1">
        <f t="shared" si="1356"/>
        <v>4.2280431566045005</v>
      </c>
      <c r="I1137" s="1">
        <f t="shared" si="1356"/>
        <v>14.306375829831884</v>
      </c>
      <c r="J1137" s="1">
        <f t="shared" si="1356"/>
        <v>23.449397305013605</v>
      </c>
      <c r="K1137" s="1">
        <f t="shared" si="1356"/>
        <v>24.913918303364337</v>
      </c>
      <c r="L1137" s="1">
        <f t="shared" ref="L1137:O1137" si="1357">SUM(L1138:L1151)</f>
        <v>24.585490581464509</v>
      </c>
      <c r="M1137" s="1">
        <f t="shared" si="1357"/>
        <v>24.537377582131938</v>
      </c>
      <c r="N1137" s="1">
        <f t="shared" si="1357"/>
        <v>25.382855249994112</v>
      </c>
      <c r="O1137" s="1">
        <f t="shared" si="1357"/>
        <v>25.506398708813968</v>
      </c>
      <c r="P1137" s="1">
        <f>SUM(P1138:P1151)</f>
        <v>25.267410279273243</v>
      </c>
      <c r="Q1137" s="1">
        <f>SUM(Q1138:Q1151)</f>
        <v>25.696864736806123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0.46788146391798613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0.37687793229934968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0.26220259802787449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0.11309436349947127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7.857099740649999E-3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2.5635984652486989E-2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1.9576446152515078E-2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1.80279155973453E-2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9.2555995013870219E-3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0.14145769867160402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0.40154155055873875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0.81295775284953653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0.84581512862484975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0.79705353950919811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0.77251062742669607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0.6865717650091393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6.6179012861977943E-2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0.10528580242102954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1.9013616919997371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6.8135393850923744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11.005348408996614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11.334048484416533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10.901979146047816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10.354868340559984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9.9356258138522264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9.3555002041919018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8.7233794750476541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8.4938904970213969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4.5633331195048581E-2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9.6851209942463296E-2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0.12062382102741721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1.9637544690498667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5.3807135876324583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7.4006120208924671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7.4583270879708596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6.8533934889990169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7.5132301733465878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7.6483282795552672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8.1804122554545486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8.3247798847980103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0.14925439747503338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0.94914737270077931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1.6219317026010496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2.9543431699632197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3.17840541685498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1.9756155740368297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1.9238517653878096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1.9050208018749135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1.9232244438529518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1.9390430577215316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2.0014645377211746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2.0510409451769465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6.4643476236405506E-5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1.083314248845887E-4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1.9322280815827129E-4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2.3555700713858292E-4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3.3692926461410257E-4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5.2557034037662527E-4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5.962513216700708E-4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1.1292441040827565E-3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2.0813826546526412E-3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3.0878989405436581E-3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4.5688150779553665E-3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2.3853074235812171E-3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1.3360641663387634E-3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2.5591348577185869E-3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3.1634329926015421E-3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2.66898634775382E-3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1.7198219568396803E-3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2.1283763646947913E-3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2.0327876656500588E-3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3.5592787873052686E-3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3.5766798656287936E-2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7.7872649167448474E-2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0.10383797983688324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1.8622206703041638E-2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8.7918310321619023E-2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0.15432242956880141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0.22745860648205249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0.16894898265082434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0.17672341169160419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8.2919047875628316E-2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0.19975279147495928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0.17989789408220946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0.14157601882956791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4.5912274262188815E-2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1.0583604651731931E-3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2.5715738940870199E-3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4.6567687205365804E-3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8.6574933178536102E-3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5.5026069646841799E-3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1.069069859954876E-2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9.094014513129741E-3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9.8512384194749572E-2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9.1425045559105467E-2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6.2681704016208137E-2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0.34292436605156684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6.1713550708341664E-5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1.1046828199243605E-4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2.2310297674497167E-4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3.7990399958899671E-4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8.6922440716633649E-4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1.1371174610756546E-3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2.4658853987901564E-3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1.8327961920377536E-3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5.8811516573622818E-4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2.3399782524515076E-4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1.1161741122100594E-4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8.384553502716223E-5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4.5327129191818493E-4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8.9402496536540089E-4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3.1194801272711129E-3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5.5121161527259674E-3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6.6306082544082563E-3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8.8813488667986232E-3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5.6930667589113488E-3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2.8883847660965936E-3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6.8988911165947329E-4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2.1067984808236046E-4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1.7261188167279444E-3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0.20754668272167998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1.1786974875022409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2.2503484145848205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1.7333668512490847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1.6108809110487714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1.7827514083740212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0.98129823120297233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0.48710240510158603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6.802894409316175E-2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2.7054839915654962E-4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2.4804545588207261E-4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1.0791240020087611E-3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1.7956419823536413E-3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0.42817756755396297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1.1766389146836405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1.6071699517788145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1.4975624886060828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1.4371581464208489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1.7780492507001144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2.2917673004047274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2.2342146830687293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1.0996704151128043</v>
      </c>
      <c r="J1151" s="1">
        <f>[1]Transport!F$32</f>
        <v>0.95462828260772137</v>
      </c>
      <c r="K1151" s="1">
        <f>[1]Transport!G$32</f>
        <v>0.96928907801732989</v>
      </c>
      <c r="L1151" s="1">
        <f>[1]Transport!H$32</f>
        <v>0.4839043859599918</v>
      </c>
      <c r="M1151" s="1">
        <f>[1]Transport!I$32</f>
        <v>1.2248339652267126</v>
      </c>
      <c r="N1151" s="1">
        <f>[1]Transport!J$32</f>
        <v>2.4360237511816298</v>
      </c>
      <c r="O1151" s="1">
        <f>[1]Transport!K$32</f>
        <v>3.1886743511502851</v>
      </c>
      <c r="P1151" s="1">
        <f>[1]Transport!L$32</f>
        <v>2.9437049812346086</v>
      </c>
      <c r="Q1151" s="1">
        <f>[1]Transport!M$32</f>
        <v>3.4085306808448488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8.9686176593911638E-4</v>
      </c>
      <c r="G1152" s="1">
        <f t="shared" ref="G1152:K1152" si="1362">SUM(G1153:G1156)</f>
        <v>2.1141408145268644E-3</v>
      </c>
      <c r="H1152" s="1">
        <f t="shared" si="1362"/>
        <v>2.0268771212455603E-3</v>
      </c>
      <c r="I1152" s="1">
        <f t="shared" si="1362"/>
        <v>1.2087236520252101E-4</v>
      </c>
      <c r="J1152" s="1">
        <f t="shared" si="1362"/>
        <v>9.8953307541823049E-5</v>
      </c>
      <c r="K1152" s="1">
        <f t="shared" si="1362"/>
        <v>7.4515915175309288E-5</v>
      </c>
      <c r="L1152" s="1">
        <f t="shared" ref="L1152:O1152" si="1363">SUM(L1153:L1156)</f>
        <v>7.6615478787809744E-5</v>
      </c>
      <c r="M1152" s="1">
        <f t="shared" si="1363"/>
        <v>7.8910895493359602E-5</v>
      </c>
      <c r="N1152" s="1">
        <f t="shared" si="1363"/>
        <v>6.5075007249346844E-5</v>
      </c>
      <c r="O1152" s="1">
        <f t="shared" si="1363"/>
        <v>6.4948761121085891E-5</v>
      </c>
      <c r="P1152" s="1">
        <f>SUM(P1153:P1156)</f>
        <v>5.8546842600019994E-5</v>
      </c>
      <c r="Q1152" s="1">
        <f>SUM(Q1153:Q1156)</f>
        <v>2.0810925608508109E-4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5.1851575873179907E-5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6.6763623110701096E-5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1.0295353443188622E-5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1.3171427924530222E-5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1.3440632431944589E-5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1.2230666055913339E-5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1.1983689159769294E-5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9.3428131748043377E-6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7.9867535833811769E-6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4.6563241384121517E-6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2.8049190818870272E-5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9.142941650556312E-5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1.384579709176913E-4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1.5569823325127836E-4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3.2010772923177196E-5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2.5211377802830049E-5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1.9587904209919003E-5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2.0356009216941175E-5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2.1082244173462969E-5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1.7060173055157697E-5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1.7550205578719114E-5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1.5494134666459801E-5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5.5030998293546515E-5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8.054323494335533E-4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1.8696775593443629E-3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1.7333543648624732E-3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5.4446202470913089E-5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3.5104954827862136E-5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2.1194910009919576E-5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2.2201259634511088E-5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2.3490599587881766E-5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2.0637245854245103E-5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2.1433872412774603E-5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2.3461364171739254E-5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6.7798894033835913E-5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5.4153708391630377E-5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7.1060900021107664E-5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2.4120036365242096E-5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2.5465546986600648E-5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2.029246852352612E-5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2.1827543880444143E-5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2.2354362572245579E-5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1.8034775165139705E-5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1.7977929546211001E-5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1.4935019623408794E-5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5.7230172938828384E-5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77.946461991863117</v>
      </c>
      <c r="G1157" s="1">
        <f t="shared" ref="G1157:K1157" si="1364">SUM(G1162:G1179)</f>
        <v>74.806805867964755</v>
      </c>
      <c r="H1157" s="1">
        <f t="shared" si="1364"/>
        <v>78.538286161056035</v>
      </c>
      <c r="I1157" s="1">
        <f t="shared" si="1364"/>
        <v>56.214198153985279</v>
      </c>
      <c r="J1157" s="1">
        <f t="shared" si="1364"/>
        <v>41.238619381041048</v>
      </c>
      <c r="K1157" s="1">
        <f t="shared" si="1364"/>
        <v>36.336012746428487</v>
      </c>
      <c r="L1157" s="1">
        <f t="shared" ref="L1157:O1157" si="1365">SUM(L1162:L1179)</f>
        <v>31.555692229595785</v>
      </c>
      <c r="M1157" s="1">
        <f t="shared" si="1365"/>
        <v>27.632884952257786</v>
      </c>
      <c r="N1157" s="1">
        <f t="shared" si="1365"/>
        <v>24.954548374700561</v>
      </c>
      <c r="O1157" s="1">
        <f t="shared" si="1365"/>
        <v>22.492376109215481</v>
      </c>
      <c r="P1157" s="1">
        <f>SUM(P1162:P1179)</f>
        <v>20.595065144058299</v>
      </c>
      <c r="Q1157" s="1">
        <f>SUM(Q1162:Q1179)</f>
        <v>19.638015636070303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73.679475736153208</v>
      </c>
      <c r="G1158" s="1">
        <f t="shared" si="1366"/>
        <v>70.711785790626024</v>
      </c>
      <c r="H1158" s="1">
        <f t="shared" si="1366"/>
        <v>74.238856059054655</v>
      </c>
      <c r="I1158" s="1">
        <f t="shared" si="1366"/>
        <v>52.510438017432278</v>
      </c>
      <c r="J1158" s="1">
        <f t="shared" si="1366"/>
        <v>38.740449288004562</v>
      </c>
      <c r="K1158" s="1">
        <f>IF(K1157-K1159&lt;0,0,K1157-K1159)</f>
        <v>34.345999985509422</v>
      </c>
      <c r="L1158" s="1">
        <f t="shared" ref="L1158:O1158" si="1367">IF(L1157-L1159&lt;0,0,L1157-L1159)</f>
        <v>29.82747413019149</v>
      </c>
      <c r="M1158" s="1">
        <f t="shared" si="1367"/>
        <v>26.118481717514722</v>
      </c>
      <c r="N1158" s="1">
        <f t="shared" si="1367"/>
        <v>23.587560339490306</v>
      </c>
      <c r="O1158" s="1">
        <f t="shared" si="1367"/>
        <v>21.25913361244984</v>
      </c>
      <c r="P1158" s="1">
        <f>IF(P1157-P1159&lt;0,0,P1157-P1159)</f>
        <v>19.46623244216979</v>
      </c>
      <c r="Q1158" s="1">
        <f>IF(Q1157-Q1159&lt;0,0,Q1157-Q1159)</f>
        <v>18.559270749117239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4.2669862557099103</v>
      </c>
      <c r="G1159" s="1">
        <f t="shared" ref="G1159" si="1369">SUM(G1160:G1161)</f>
        <v>4.0950200773387273</v>
      </c>
      <c r="H1159" s="1">
        <f t="shared" ref="H1159" si="1370">SUM(H1160:H1161)</f>
        <v>4.2994301020013772</v>
      </c>
      <c r="I1159" s="1">
        <f t="shared" ref="I1159" si="1371">SUM(I1160:I1161)</f>
        <v>3.7037601365529986</v>
      </c>
      <c r="J1159" s="1">
        <f t="shared" ref="J1159" si="1372">SUM(J1160:J1161)</f>
        <v>2.4981700930364839</v>
      </c>
      <c r="K1159" s="1">
        <f t="shared" ref="K1159" si="1373">SUM(K1160:K1161)</f>
        <v>1.9900127609190643</v>
      </c>
      <c r="L1159" s="1">
        <f t="shared" ref="L1159:O1159" si="1374">SUM(L1160:L1161)</f>
        <v>1.7282180994042935</v>
      </c>
      <c r="M1159" s="1">
        <f t="shared" si="1374"/>
        <v>1.5144032347430638</v>
      </c>
      <c r="N1159" s="1">
        <f t="shared" si="1374"/>
        <v>1.3669880352102564</v>
      </c>
      <c r="O1159" s="1">
        <f t="shared" si="1374"/>
        <v>1.2332424967656408</v>
      </c>
      <c r="P1159" s="1">
        <f>SUM(P1160:P1161)</f>
        <v>1.1288327018885103</v>
      </c>
      <c r="Q1159" s="1">
        <f>SUM(Q1160:Q1161)</f>
        <v>1.0787448869530654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4.2669862557099103</v>
      </c>
      <c r="G1160" s="1">
        <f>[1]Transport!C$25/SUM([1]Transport!C$21,[1]Transport!C$25)*G1157*(G$35+G$600)/(G$35+G$600+G$39)</f>
        <v>4.0950200773387273</v>
      </c>
      <c r="H1160" s="1">
        <f>[1]Transport!D$25/SUM([1]Transport!D$21,[1]Transport!D$25)*H1157*(H$35+H$600)/(H$35+H$600+H$39)</f>
        <v>4.2994301020013772</v>
      </c>
      <c r="I1160" s="1">
        <f>[1]Transport!E$25/SUM([1]Transport!E$21,[1]Transport!E$25)*I1157*(I$35+I$600)/(I$35+I$600+I$39)</f>
        <v>3.7037601365529986</v>
      </c>
      <c r="J1160" s="1">
        <f>[1]Transport!F$25/SUM([1]Transport!F$21,[1]Transport!F$25)*J1157*(J$35+J$600)/(J$35+J$600+J$39)</f>
        <v>2.4981700930364839</v>
      </c>
      <c r="K1160" s="1">
        <f>[1]Transport!G$25/SUM([1]Transport!G$21,[1]Transport!G$25)*K1157*(K$35+K$600)/(K$35+K$600+K$39)</f>
        <v>1.9900127609190643</v>
      </c>
      <c r="L1160" s="1">
        <f>[1]Transport!H$25/SUM([1]Transport!H$21,[1]Transport!H$25)*L1157*(L$35+L$600)/(L$35+L$600+L$39)</f>
        <v>1.7282180994042935</v>
      </c>
      <c r="M1160" s="1">
        <f>[1]Transport!I$25/SUM([1]Transport!I$21,[1]Transport!I$25)*M1157*(M$35+M$600)/(M$35+M$600+M$39)</f>
        <v>1.5144032347430638</v>
      </c>
      <c r="N1160" s="1">
        <f>[1]Transport!J$25/SUM([1]Transport!J$21,[1]Transport!J$25)*N1157*(N$35+N$600)/(N$35+N$600+N$39)</f>
        <v>1.3669880352102564</v>
      </c>
      <c r="O1160" s="1">
        <f>[1]Transport!K$25/SUM([1]Transport!K$21,[1]Transport!K$25)*O1157*(O$35+O$600)/(O$35+O$600+O$39)</f>
        <v>1.2332424967656408</v>
      </c>
      <c r="P1160" s="1">
        <f>[1]Transport!L$25/SUM([1]Transport!L$21,[1]Transport!L$25)*P1157*(P$35+P$600)/(P$35+P$600+P$39)</f>
        <v>1.1288327018885103</v>
      </c>
      <c r="Q1160" s="1">
        <f>[1]Transport!M$25/SUM([1]Transport!M$21,[1]Transport!M$25)*Q1157*(Q$35+Q$600)/(Q$35+Q$600+Q$39)</f>
        <v>1.0787448869530654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(L$39+L$719)/([1]Transport!H$21+[1]Transport!H$25)*L1157</f>
        <v>0</v>
      </c>
      <c r="M1161" s="1">
        <f>(M$39+M$719)/([1]Transport!I$21+[1]Transport!I$25)*M1157</f>
        <v>0</v>
      </c>
      <c r="N1161" s="1">
        <f>(N$39+N$719)/([1]Transport!J$21+[1]Transport!J$25)*N1157</f>
        <v>0</v>
      </c>
      <c r="O1161" s="1">
        <f>(O$39+O$719)/([1]Transport!K$21+[1]Transport!K$25)*O1157</f>
        <v>0</v>
      </c>
      <c r="P1161" s="1">
        <f>(P$39+P$719)/([1]Transport!L$21+[1]Transport!L$25)*P1157</f>
        <v>0</v>
      </c>
      <c r="Q1161" s="1">
        <f>(Q$39+Q$719)/([1]Transport!M$21+[1]Transport!M$25)*Q1157</f>
        <v>0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1.2541109278505269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1.2428883111863378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0.92517360835324181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0.43896782849827243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4.507834219072699E-2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5.4294202106605488E-2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3.8850351849124866E-2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3.0579045360120016E-2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0.28397453213775936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0.50947940509813716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0.3962784423557793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0.15986628839076145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3.1270632877246005E-2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0.12877495497151117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0.46291138541072463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0.60596693053945705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0.13965102089854642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0.20676520075973806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0.24608653174294101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0.19640443546789443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1.0696221394868974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0.92234076682809685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0.65519402976903474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1.0946137704346512E-2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7.001277171486014E-3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9.3055398264593123E-3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1.2283329254100361E-2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1.2359935122716631E-2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0.1035984510065977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1.1217358416327152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1.0613551948116982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0.84929392665916348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0.27073202504475846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3.8749558208645094E-3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4.2817208582526895E-3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5.1366805840536564E-3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4.6896855508771563E-3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5.160097935168347E-3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5.0070592466485561E-3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4.5375769920564663E-3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9.0423325179150041E-2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0.13627041582817512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0.13086176272180325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0.1092803333958406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1.9993087797640741E-2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1.1654451357827944E-2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1.5647849141118882E-2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1.2150664291771491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1.0212622231049284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0.80529718084024005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0.25930345258660503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1.0035070555076001E-2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63.987656329474426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54.453582352720595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46.958784623052011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12.916179866450143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0.49560243807512239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0.55137196472903249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0.38575189412168825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0.29531623944519597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2.0971060728026587E-2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5.6008640977632442E-3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3.5740732055283635E-3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2.3361266899458058E-3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1.2707212842370628E-3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1.1838277456693834E-3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1.3060355904392469E-3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1.693394922475651E-3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3.7660896912786916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5.3079273315789157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5.2811955291215176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4.1474547910856279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0.20271622486661761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2.5360722606811648E-2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1.1412639804740636E-2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5.8498617602613708E-3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3.0755856715387365E-3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2.8945249563303395E-3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3.2445381289580057E-3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4.0487279561416643E-3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3.7961682471981546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5.7427394225199606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7.5141571841172032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6.2582120612444632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2.4089980036989105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1.118840460781888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0.65063888826133098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4.8620012885812754E-2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9.063197258470896E-3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5.0769883903030765E-3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5.3845107540495454E-3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5.8973705512964762E-3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3.9262969539519745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5.256010264612498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13.273643937397814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25.395618946071103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31.914620899548108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29.313684111804911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25.740989926962726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22.578165639770699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20.163815337562923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17.906640209902481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16.35438180424935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15.190314197865467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1.1767422578753519E-3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0.17588558742415239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0.17119986329066922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0.12473942403720006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2.7920521183399782E-2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2.3497089938354925E-3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1.7822758448858514E-3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1.3312831056901057E-3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1.9862784980929681E-3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4.7059925575642075E-3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6.2082962746048808E-3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9.8983728048156736E-4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1.1165681985406184E-2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1.4127521818380367E-2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1.2571772413010527E-2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7.381601872756282E-3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4.0904060429020096E-3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3.2624100721077819E-3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2.5787788891411417E-3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3.4381912042868615E-3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5.2153965207335532E-3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5.8793933529178721E-3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1.5508312824904383E-3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8.3879035868549175E-3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1.1883975110960742E-2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1.0625552555271926E-2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7.2053478615604419E-3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5.3998515691527317E-3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5.0844454631404513E-3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4.2515266800689918E-3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5.5710952809254434E-3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8.0128231799447801E-3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7.9909423074781098E-3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2.0083197673122005E-3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1.1189851320466471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4.0636040665932986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3.8249923674035737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3.8701237439048377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3.6794881530607144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3.4733580434788047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3.3039088677489654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3.1890469588456449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3.0310232820701088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2.9892958620506391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3.0355702418925382E-4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1.459358121582133E-3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1.9412508325098415E-3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2.0034626592630189E-3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1.771349489691256E-3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1.6085635921192594E-3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1.8535254347729862E-3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1.442684089972204E-3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2.6028704686057976E-3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4.7509550760660955E-3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6.9327037162754835E-3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1.0516182022495751E-2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8.4343734551159344E-2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0.16581550181022062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0.15961282065115642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0.12953965253064859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1.7908956440386654E-2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6.8471522091257016E-3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6.0829349120627247E-3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3.9004147878519053E-3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6.4690199496827642E-3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7.0355933091112599E-2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0.17099188456330042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0.23219853076156513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9.1509890296183505E-2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0.2538801413690025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0.95123757416703325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0.94809333390779105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1.011268591061508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0.48672570079173061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0.35397497271145684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0.10463846894583236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0.25011806788358604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0.22273334838732456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0.17513354796025321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5.7631564870305241E-2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0.16562908288765937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0.3063398284012242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0.29520959307322242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0.23643880439644926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4.311339433167536E-2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1.7364376616654683E-2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2.4435106512380539E-2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1.3429032612162526E-2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0.14183929949311122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0.13016002426387002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8.9227398269240629E-2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0.49344165992560846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60.366312550174683</v>
      </c>
      <c r="G1180" s="1">
        <f t="shared" ref="G1180:K1180" si="1375">SUM(G1185:G1202)</f>
        <v>59.228880750953742</v>
      </c>
      <c r="H1180" s="1">
        <f t="shared" si="1375"/>
        <v>48.122876529882284</v>
      </c>
      <c r="I1180" s="1">
        <f t="shared" si="1375"/>
        <v>32.067063820791759</v>
      </c>
      <c r="J1180" s="1">
        <f t="shared" si="1375"/>
        <v>15.895057315908335</v>
      </c>
      <c r="K1180" s="1">
        <f t="shared" si="1375"/>
        <v>13.927770446063958</v>
      </c>
      <c r="L1180" s="1">
        <f t="shared" ref="L1180:O1180" si="1376">SUM(L1185:L1202)</f>
        <v>10.768564238723732</v>
      </c>
      <c r="M1180" s="1">
        <f t="shared" si="1376"/>
        <v>8.5050345472919986</v>
      </c>
      <c r="N1180" s="1">
        <f t="shared" si="1376"/>
        <v>7.2112169305305613</v>
      </c>
      <c r="O1180" s="1">
        <f t="shared" si="1376"/>
        <v>6.4949272605653539</v>
      </c>
      <c r="P1180" s="1">
        <f>SUM(P1185:P1202)</f>
        <v>6.035326925694446</v>
      </c>
      <c r="Q1180" s="1">
        <f>SUM(Q1185:Q1202)</f>
        <v>5.8056152281473503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58.866323668191825</v>
      </c>
      <c r="G1181" s="1">
        <f t="shared" ref="G1181:K1181" si="1377">IF(G1180-G1182&lt;0,0,G1180-G1182)</f>
        <v>57.677971168547188</v>
      </c>
      <c r="H1181" s="1">
        <f t="shared" si="1377"/>
        <v>45.965073158244522</v>
      </c>
      <c r="I1181" s="1">
        <f t="shared" si="1377"/>
        <v>31.014567018711503</v>
      </c>
      <c r="J1181" s="1">
        <f t="shared" si="1377"/>
        <v>15.334988246448926</v>
      </c>
      <c r="K1181" s="1">
        <f t="shared" si="1377"/>
        <v>13.384492037143469</v>
      </c>
      <c r="L1181" s="1">
        <f t="shared" ref="L1181:O1181" si="1378">IF(L1180-L1182&lt;0,0,L1180-L1182)</f>
        <v>10.342823245602002</v>
      </c>
      <c r="M1181" s="1">
        <f t="shared" si="1378"/>
        <v>8.1642360351018031</v>
      </c>
      <c r="N1181" s="1">
        <f t="shared" si="1378"/>
        <v>6.9191442975198498</v>
      </c>
      <c r="O1181" s="1">
        <f t="shared" si="1378"/>
        <v>6.1858361011505654</v>
      </c>
      <c r="P1181" s="1">
        <f>IF(P1180-P1182&lt;0,0,P1180-P1182)</f>
        <v>5.6855392043139039</v>
      </c>
      <c r="Q1181" s="1">
        <f>IF(Q1180-Q1182&lt;0,0,Q1180-Q1182)</f>
        <v>5.4489769028970256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1.4999888819828562</v>
      </c>
      <c r="G1182" s="1">
        <f t="shared" ref="G1182" si="1382">SUM(G1183:G1184)</f>
        <v>1.5509095824065522</v>
      </c>
      <c r="H1182" s="1">
        <f t="shared" ref="H1182" si="1383">SUM(H1183:H1184)</f>
        <v>2.1578033716377618</v>
      </c>
      <c r="I1182" s="1">
        <f t="shared" ref="I1182" si="1384">SUM(I1183:I1184)</f>
        <v>1.0524968020802543</v>
      </c>
      <c r="J1182" s="1">
        <f t="shared" ref="J1182" si="1385">SUM(J1183:J1184)</f>
        <v>0.56006906945940871</v>
      </c>
      <c r="K1182" s="1">
        <f t="shared" ref="K1182" si="1386">SUM(K1183:K1184)</f>
        <v>0.54327840892049006</v>
      </c>
      <c r="L1182" s="1">
        <f t="shared" ref="L1182:O1182" si="1387">SUM(L1183:L1184)</f>
        <v>0.42574099312173047</v>
      </c>
      <c r="M1182" s="1">
        <f t="shared" si="1387"/>
        <v>0.34079851219019514</v>
      </c>
      <c r="N1182" s="1">
        <f t="shared" si="1387"/>
        <v>0.2920726330107119</v>
      </c>
      <c r="O1182" s="1">
        <f t="shared" si="1387"/>
        <v>0.30909115941478815</v>
      </c>
      <c r="P1182" s="1">
        <f>SUM(P1183:P1184)</f>
        <v>0.3497877213805422</v>
      </c>
      <c r="Q1182" s="1">
        <f>SUM(Q1183:Q1184)</f>
        <v>0.3566383252503243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1.4999888819828562</v>
      </c>
      <c r="G1183" s="1">
        <f>[1]Transport!C$26/SUM([1]Transport!C$22,[1]Transport!C$26)*G1180*(G$34+G$582)/(G$34+G$582+G$38)</f>
        <v>1.5509095824065522</v>
      </c>
      <c r="H1183" s="1">
        <f>[1]Transport!D$26/SUM([1]Transport!D$22,[1]Transport!D$26)*H1180*(H$34+H$582)/(H$34+H$582+H$38)</f>
        <v>2.1578033716377618</v>
      </c>
      <c r="I1183" s="1">
        <f>[1]Transport!E$26/SUM([1]Transport!E$22,[1]Transport!E$26)*I1180*(I$34+I$582)/(I$34+I$582+I$38)</f>
        <v>1.0524968020802543</v>
      </c>
      <c r="J1183" s="1">
        <f>[1]Transport!F$26/SUM([1]Transport!F$22,[1]Transport!F$26)*J1180*(J$34+J$582)/(J$34+J$582+J$38)</f>
        <v>0.56006906945940871</v>
      </c>
      <c r="K1183" s="1">
        <f>[1]Transport!G$26/SUM([1]Transport!G$22,[1]Transport!G$26)*K1180*(K$34+K$582)/(K$34+K$582+K$38)</f>
        <v>0.54327840892049006</v>
      </c>
      <c r="L1183" s="1">
        <f>[1]Transport!H$26/SUM([1]Transport!H$22,[1]Transport!H$26)*L1180*(L$34+L$582)/(L$34+L$582+L$38)</f>
        <v>0.42574099312173047</v>
      </c>
      <c r="M1183" s="1">
        <f>[1]Transport!I$26/SUM([1]Transport!I$22,[1]Transport!I$26)*M1180*(M$34+M$582)/(M$34+M$582+M$38)</f>
        <v>0.34079851219019514</v>
      </c>
      <c r="N1183" s="1">
        <f>[1]Transport!J$26/SUM([1]Transport!J$22,[1]Transport!J$26)*N1180*(N$34+N$582)/(N$34+N$582+N$38)</f>
        <v>0.2920726330107119</v>
      </c>
      <c r="O1183" s="1">
        <f>[1]Transport!K$26/SUM([1]Transport!K$22,[1]Transport!K$26)*O1180*(O$34+O$582)/(O$34+O$582+O$38)</f>
        <v>0.30909115941478815</v>
      </c>
      <c r="P1183" s="1">
        <f>[1]Transport!L$26/SUM([1]Transport!L$22,[1]Transport!L$26)*P1180*(P$34+P$582)/(P$34+P$582+P$38)</f>
        <v>0.3497877213805422</v>
      </c>
      <c r="Q1183" s="1">
        <f>[1]Transport!M$26/SUM([1]Transport!M$22,[1]Transport!M$26)*Q1180*(Q$34+Q$582)/(Q$34+Q$582+Q$38)</f>
        <v>0.3566383252503243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>
        <f>(M$38+M$718)/([1]Transport!I$22+[1]Transport!I$26)*M1180</f>
        <v>0</v>
      </c>
      <c r="N1184" s="1">
        <f>(N$38+N$718)/([1]Transport!J$22+[1]Transport!J$26)*N1180</f>
        <v>0</v>
      </c>
      <c r="O1184" s="1">
        <f>(O$38+O$718)/([1]Transport!K$22+[1]Transport!K$26)*O1180</f>
        <v>0</v>
      </c>
      <c r="P1184" s="1">
        <f>(P$38+P$718)/([1]Transport!L$22+[1]Transport!L$26)*P1180</f>
        <v>0</v>
      </c>
      <c r="Q1184" s="1">
        <f>(Q$38+Q$718)/([1]Transport!M$22+[1]Transport!M$26)*Q1180</f>
        <v>0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3.3401623508618577E-5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0.14925028040285099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0.1001635317334696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8.1148920224880822E-2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0.74883248631788557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0.84150058086074198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0.98335533338134529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0.43696254478119601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0.47145987766531966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0.35675307476282719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2.1654262238187481E-3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2.2017809602035863E-3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2.658540862625779E-3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0.58457486208895015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0.8101509111445373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0.6715336026067823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0.32539723254157477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3.3730023415043255E-2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2.1176938361768767E-2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1.5372890200764553E-2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1.1174870562262259E-2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1.3456268225503122E-2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0.40113274440826197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0.44099395537062963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2.8317624818719567E-2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4.7482407916048609E-2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4.5835106991809982E-2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3.5192000346975283E-2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8.8147513600271392E-3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3.1598500812983635E-3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3.9084229747161489E-3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5.0241589564046204E-3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4.8493020782630347E-3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5.985867078738917E-3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7.7080993126163143E-3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1.1257497253126908E-2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3.4788929762794032E-2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7.2937875091313123E-2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6.9544432914267207E-2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5.7666402374666366E-2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1.6096001550089809E-2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6.9014028455653209E-3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0.20081771966320497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1.2124436820894582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1.1325272282009664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0.76426640268613344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0.16787453550260434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7.9816925891806986E-2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52.132080522141351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48.700918549204303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35.237565427042661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15.38937395519357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4.9898330114162255E-3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6.5478177125972079E-3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5.9373305369730964E-3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6.1235641525589878E-3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5.5775868354626989E-3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4.0374942512958353E-2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3.322084031033274E-2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2.3499396637113951E-2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3.9320688857763094E-3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8.568551350021309E-4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5.1110830562453677E-4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4.6339457672623356E-4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1.215077368276215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1.2838544508343821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1.2744504863194128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0.77352464204131799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2.7400880561383623E-2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6.4204219499747221E-3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5.1152186153000361E-3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4.2663445597148153E-3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2.5417639927659409E-3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1.752636887383918E-3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1.0544154969488739E-3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9.2136439041489934E-4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5.0171159115879815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5.3277912087233439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5.27765412523806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4.0327236592800206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0.14328263970868468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6.0016753855362285E-3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5.4096541434277704E-3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5.9677455990022428E-3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3.9344605144159125E-3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2.7433706963503803E-3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1.4469613261817625E-3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1.1347557014912109E-3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1.9255913999653151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2.2109847867406742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2.171960433942393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1.6554367812939859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0.11007342356983371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4.6393604852796059E-3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4.5085967721365441E-3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5.3913283494337405E-3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3.7727333548890243E-3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2.5667891129127164E-3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1.2392774273634422E-3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9.9111040898661466E-4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1.2014361918354136E-3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0.86216265068274955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2.1557115846400712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1.9402228427831409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1.1448932365877764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0.29826448187198762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9.779332119664319E-2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1.427100500508696E-2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2.3727051853450216E-3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2.6448414842745937E-3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2.7954366674187319E-3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9.4688342669869486E-4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6.7595904882026946E-3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1.3255716257660194E-2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3.2045049368279344E-2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3.425512572268475E-2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2.0230349060149627E-2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9.5480517471689622E-3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5.9964183863229102E-3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7.1953700274316979E-3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9.8017083842064211E-3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1.3372041973901719E-2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1.416822110341923E-3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5.8664882776867872E-3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1.0860076382139164E-2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0.12215988121583027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1.1157276871050756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2.1064514357874211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2.2551211953791279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2.2450718280811177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2.1908901722534879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2.0917445423492835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2.0601355324594413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9.0586366199646884E-4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2.4363919299770034E-3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3.6048126323919888E-3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5.5004817869143616E-3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1.0728524424566835E-2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1.4290116230905791E-2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2.1643732924916524E-2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2.3038294524594369E-2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1.7935809687256096E-2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9.3720864037479951E-3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9.91801204034338E-3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1.8283121841789202E-5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1.3671730144112345E-3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1.9392093253732855E-3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2.2647865105356818E-3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2.7927751598571661E-3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4.0706548541794797E-3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3.9163423332787229E-3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5.6279259363320585E-3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4.1214360794091E-3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1.3824854329245416E-3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6.4777237180578269E-4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4.9235402724607808E-4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1.0682821612233025E-5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1.6333490721930036E-3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7.7808760860004923E-3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9.3016758794678689E-3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2.0297960796068694E-2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2.4337055773643548E-2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1.9905500379756372E-2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1.6209640052632299E-2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1.0138583777998133E-2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5.6150232487359548E-3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1.6667122510676308E-3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8.8587031673075E-4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1.1268901363634913E-4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0.81325661329102317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2.2128617060998237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7.1358223849951008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10.208696922386588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6.4012779961061721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3.2682449312574424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2.229567023689651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1.2171162157294499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0.59758652658914024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8.3154725970494822E-2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9.9463439829051764E-4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5.5173631676850498E-3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2.3810371470777823E-2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2.9807831128894482E-2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3.3519255979637341E-2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2.1778663999667129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4.2497519079534616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3.779748357580559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2.1605955651924393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2.0572708436919243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2.5235679035561809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3.253161968476145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3.1792405617105914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0.10985242048669741</v>
      </c>
      <c r="G1203" s="1">
        <f t="shared" ref="G1203:K1203" si="1388">SUM(G1208:G1212)</f>
        <v>8.9030931606776859E-2</v>
      </c>
      <c r="H1203" s="1">
        <f t="shared" si="1388"/>
        <v>9.9117144776581026E-2</v>
      </c>
      <c r="I1203" s="1">
        <f t="shared" si="1388"/>
        <v>7.6779357757085856E-4</v>
      </c>
      <c r="J1203" s="1">
        <f t="shared" si="1388"/>
        <v>4.8408217853654654E-4</v>
      </c>
      <c r="K1203" s="1">
        <f t="shared" si="1388"/>
        <v>4.7190367792756117E-4</v>
      </c>
      <c r="L1203" s="1">
        <f t="shared" ref="L1203:O1203" si="1389">SUM(L1208:L1212)</f>
        <v>4.695355420780685E-4</v>
      </c>
      <c r="M1203" s="1">
        <f t="shared" si="1389"/>
        <v>4.4427863868040879E-4</v>
      </c>
      <c r="N1203" s="1">
        <f>SUM(N1208:N1212)</f>
        <v>3.8502281255324404E-4</v>
      </c>
      <c r="O1203" s="1">
        <f t="shared" si="1389"/>
        <v>3.7761516380122409E-4</v>
      </c>
      <c r="P1203" s="1">
        <f>SUM(P1208:P1212)</f>
        <v>3.4851631705556154E-4</v>
      </c>
      <c r="Q1203" s="1">
        <f>SUM(Q1208:Q1212)</f>
        <v>3.6322500809226677E-4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0.10145703008795189</v>
      </c>
      <c r="G1204" s="1">
        <f t="shared" ref="G1204:K1204" si="1390">IF(G1203-G1205&lt;0,0,G1203-G1205)</f>
        <v>7.8084874673507831E-2</v>
      </c>
      <c r="H1204" s="1">
        <f t="shared" si="1390"/>
        <v>9.5733973655492396E-2</v>
      </c>
      <c r="I1204" s="1">
        <f t="shared" si="1390"/>
        <v>5.2029538190409346E-4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8.395390398745527E-3</v>
      </c>
      <c r="G1205" s="1">
        <f t="shared" ref="G1205" si="1392">SUM(G1206:G1207)</f>
        <v>1.0946056933269027E-2</v>
      </c>
      <c r="H1205" s="1">
        <f t="shared" ref="H1205" si="1393">SUM(H1206:H1207)</f>
        <v>3.3831711210886243E-3</v>
      </c>
      <c r="I1205" s="1">
        <f t="shared" ref="I1205" si="1394">SUM(I1206:I1207)</f>
        <v>2.4749819566676515E-4</v>
      </c>
      <c r="J1205" s="1">
        <f t="shared" ref="J1205" si="1395">SUM(J1206:J1207)</f>
        <v>0.11664148380037821</v>
      </c>
      <c r="K1205" s="1">
        <f t="shared" ref="K1205" si="1396">SUM(K1206:K1207)</f>
        <v>0.16474854330566474</v>
      </c>
      <c r="L1205" s="1">
        <f t="shared" ref="L1205:O1205" si="1397">SUM(L1206:L1207)</f>
        <v>2.2104654290610055E-2</v>
      </c>
      <c r="M1205" s="1">
        <f t="shared" si="1397"/>
        <v>2.1762079553382465E-2</v>
      </c>
      <c r="N1205" s="1">
        <f t="shared" si="1397"/>
        <v>2.6577376713003822E-2</v>
      </c>
      <c r="O1205" s="1">
        <f t="shared" si="1397"/>
        <v>2.0705384923917422E-2</v>
      </c>
      <c r="P1205" s="1">
        <f>SUM(P1206:P1207)</f>
        <v>8.21730844791001E-2</v>
      </c>
      <c r="Q1205" s="1">
        <f>SUM(Q1206:Q1207)</f>
        <v>2.3267239812067186E-2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8.395390398745527E-3</v>
      </c>
      <c r="G1206" s="1">
        <f>IF(SUM([1]Transport!C$24,[1]Transport!C$27)=0,0,[1]Transport!C$27/SUM([1]Transport!C$24,[1]Transport!C$27)*G1203*(G$47+G$614)/(G$47+G$614+G$49))</f>
        <v>1.0946056933269027E-2</v>
      </c>
      <c r="H1206" s="1">
        <f>IF(SUM([1]Transport!D$24,[1]Transport!D$27)=0,0,[1]Transport!D$27/SUM([1]Transport!D$24,[1]Transport!D$27)*H1203*(H$47+H$614)/(H$47+H$614+H$49))</f>
        <v>3.3831711210886243E-3</v>
      </c>
      <c r="I1206" s="1">
        <f>IF(SUM([1]Transport!E$24,[1]Transport!E$27)=0,0,[1]Transport!E$27/SUM([1]Transport!E$24,[1]Transport!E$27)*I1203*(I$47+I$614)/(I$47+I$614+I$49))</f>
        <v>2.4749819566676515E-4</v>
      </c>
      <c r="J1206" s="1">
        <f>IF(SUM([1]Transport!F$24,[1]Transport!F$27)=0,0,[1]Transport!F$27/SUM([1]Transport!F$24,[1]Transport!F$27)*J1203*(J$47+J$614)/(J$47+J$614+J$49))</f>
        <v>1.489815058987662E-4</v>
      </c>
      <c r="K1206" s="1">
        <f>IF(SUM([1]Transport!G$24,[1]Transport!G$27)=0,0,[1]Transport!G$27/SUM([1]Transport!G$24,[1]Transport!G$27)*K1203*(K$47+K$614)/(K$47+K$614+K$49))</f>
        <v>1.6325958382161944E-5</v>
      </c>
      <c r="L1206" s="1">
        <f>IF(SUM([1]Transport!H$24,[1]Transport!H$27)=0,0,[1]Transport!H$27/SUM([1]Transport!H$24,[1]Transport!H$27)*L1203*(L$47+L$614)/(L$47+L$614+L$49))</f>
        <v>2.0336452187392222E-5</v>
      </c>
      <c r="M1206" s="1">
        <f>IF(SUM([1]Transport!I$24,[1]Transport!I$27)=0,0,[1]Transport!I$27/SUM([1]Transport!I$24,[1]Transport!I$27)*M1203*(M$47+M$614)/(M$47+M$614+M$49))</f>
        <v>3.9605527537240357E-5</v>
      </c>
      <c r="N1206" s="1">
        <f>IF(SUM([1]Transport!J$24,[1]Transport!J$27)=0,0,[1]Transport!J$27/SUM([1]Transport!J$24,[1]Transport!J$27)*N1203*(N$47+N$614)/(N$47+N$614+N$49))</f>
        <v>2.3676206424362966E-5</v>
      </c>
      <c r="O1206" s="1">
        <f>IF(SUM([1]Transport!K$24,[1]Transport!K$27)=0,0,[1]Transport!K$27/SUM([1]Transport!K$24,[1]Transport!K$27)*O1203*(O$47+O$614)/(O$47+O$614+O$49))</f>
        <v>3.8450752719935311E-5</v>
      </c>
      <c r="P1206" s="1">
        <f>IF(SUM([1]Transport!L$24,[1]Transport!L$27)=0,0,[1]Transport!L$27/SUM([1]Transport!L$24,[1]Transport!L$27)*P1203*(P$47+P$614)/(P$47+P$614+P$49))</f>
        <v>2.7721683473025125E-5</v>
      </c>
      <c r="Q1206" s="1">
        <f>IF(SUM([1]Transport!M$24,[1]Transport!M$27)=0,0,[1]Transport!M$27/SUM([1]Transport!M$24,[1]Transport!M$27)*Q1203*(Q$47+Q$614)/(Q$47+Q$614+Q$49))</f>
        <v>5.8072182279434292E-5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0.11649250229447945</v>
      </c>
      <c r="K1207" s="1">
        <f>IF(([1]Transport!G$24+[1]Transport!G$27)=0,0,(K$49+K$716)/([1]Transport!G$24+[1]Transport!G$27)*K1203)</f>
        <v>0.16473221734728258</v>
      </c>
      <c r="L1207" s="1">
        <f>IF(([1]Transport!H$24+[1]Transport!H$27)=0,0,(L$49+L$716)/([1]Transport!H$24+[1]Transport!H$27)*L1203)</f>
        <v>2.2084317838422664E-2</v>
      </c>
      <c r="M1207" s="1">
        <f>IF(([1]Transport!I$24+[1]Transport!I$27)=0,0,(M$49+M$716)/([1]Transport!I$24+[1]Transport!I$27)*M1203)</f>
        <v>2.1722474025845224E-2</v>
      </c>
      <c r="N1207" s="1">
        <f>IF(([1]Transport!J$24+[1]Transport!J$27)=0,0,(N$49+N$716)/([1]Transport!J$24+[1]Transport!J$27)*N1203)</f>
        <v>2.6553700506579458E-2</v>
      </c>
      <c r="O1207" s="1">
        <f>IF(([1]Transport!K$24+[1]Transport!K$27)=0,0,(O$49+O$716)/([1]Transport!K$24+[1]Transport!K$27)*O1203)</f>
        <v>2.0666934171197488E-2</v>
      </c>
      <c r="P1207" s="1">
        <f>IF(([1]Transport!L$24+[1]Transport!L$27)=0,0,(P$49+P$716)/([1]Transport!L$24+[1]Transport!L$27)*P1203)</f>
        <v>8.2145362795627078E-2</v>
      </c>
      <c r="Q1207" s="1">
        <f>IF(([1]Transport!M$24+[1]Transport!M$27)=0,0,(Q$49+Q$716)/([1]Transport!M$24+[1]Transport!M$27)*Q1203)</f>
        <v>2.3209167629787752E-2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3.4835582111790186E-3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2.9922754720248246E-3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3.0153562945973993E-3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1.4541555540078003E-4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7.1075559034177111E-5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5.8699490822251815E-5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5.549085644979597E-5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5.6113375014134427E-5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4.7325704142267299E-5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4.8923155855414572E-5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4.6312737617856165E-5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4.9378856868836716E-5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5.4235864531449116E-2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3.5173038215536488E-2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4.7374583599143157E-2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8.8699501115358748E-5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1.136316733956488E-4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1.2522787469013179E-4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1.2406377221690622E-4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1.1605537128774127E-4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9.9946665097415871E-5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9.9035694905388023E-5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9.3283186275144596E-5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9.8022231052206235E-5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4.1903784734958925E-3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3.7951304981044252E-3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4.816187824443585E-3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4.7612795181283733E-4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1.8713901198457301E-4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1.5147765066490429E-4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1.5293861782756803E-4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1.4443571479926749E-4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1.2513840009249229E-4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1.2148497682782039E-4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1.1232898147325977E-4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1.1637419193895814E-4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4.7942619270573396E-2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4.7070487421111119E-2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4.3911017058396888E-2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5.7550569241882434E-5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1.1223593412214759E-4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1.3649866175027329E-4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1.3704229558379828E-4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1.2767417757926559E-4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1.1261204322106853E-4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1.0817133621260114E-4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9.6591411689301028E-5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9.9449728232265685E-5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49.003498053477003</v>
      </c>
      <c r="G1213" s="3">
        <f t="shared" ref="G1213:K1213" si="1398">SUM(G1214:G1263)</f>
        <v>55.671313077658496</v>
      </c>
      <c r="H1213" s="3">
        <f t="shared" si="1398"/>
        <v>60.261475935976115</v>
      </c>
      <c r="I1213" s="3">
        <f t="shared" si="1398"/>
        <v>62.3394532306299</v>
      </c>
      <c r="J1213" s="3">
        <f t="shared" si="1398"/>
        <v>62.620558795865499</v>
      </c>
      <c r="K1213" s="3">
        <f t="shared" si="1398"/>
        <v>62.344606491330104</v>
      </c>
      <c r="L1213" s="3">
        <f t="shared" ref="L1213:O1213" si="1399">SUM(L1214:L1263)</f>
        <v>61.747633598499455</v>
      </c>
      <c r="M1213" s="3">
        <f t="shared" si="1399"/>
        <v>61.150695677571484</v>
      </c>
      <c r="N1213" s="3">
        <f t="shared" si="1399"/>
        <v>60.955474906979262</v>
      </c>
      <c r="O1213" s="3">
        <f t="shared" si="1399"/>
        <v>60.75323170319492</v>
      </c>
      <c r="P1213" s="3">
        <f>SUM(P1214:P1263)</f>
        <v>60.588955144152678</v>
      </c>
      <c r="Q1213" s="3">
        <f>SUM(Q1214:Q1263)</f>
        <v>60.55224186450446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0.41618617407206093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0.36065159223600601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0.27743537140150409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0.13873046613180517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1.4234487393180404E-2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4.6443994908152153E-2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3.5466098835369705E-2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3.2660669428450299E-2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1.7013479579062005E-2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0.28164260238993705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0.83004926014909197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1.7467214861883715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1.8735885100257383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1.8423103627652742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1.8538670247251454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1.6744723174861604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9.6872724346941178E-2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0.15411717513602813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2.7832099499137057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9.9736471448382762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16.665916429414864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17.567537752644768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17.647681383813186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17.978032501783023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17.935920650638064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17.759772049451001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17.162360266619697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17.004914755586778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6.1032423164453634E-2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0.12953391467154485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0.16132865815102865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2.6264287661546639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7.471193907827943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10.58705815200863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11.072153538844583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10.792072402532781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12.567112118851558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13.501086331713578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14.812672794800859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15.275700513840309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0.19328040344990469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1.2291201480995615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2.1003576387044895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3.825794411956803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4.1937946893251112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2.6357008833553288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2.7701508378467317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2.9114584648436876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3.0599748070318302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3.2160650793969352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3.3801178380362953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3.552542866418384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2.1570442455937024E-4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1.1594532033619763E-3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1.5832297521925758E-3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1.7815048916145638E-3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1.7361182969557495E-3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1.8425710225714374E-3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2.5169359391681132E-3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2.435072337003517E-3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4.6905398482697787E-3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9.2801126574323361E-3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1.3812692449098963E-2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2.1531266573492972E-2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5.3018146535158225E-2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9.9183283093084371E-2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9.73878228734259E-2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8.0668684953573974E-2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1.4931899122641149E-2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6.9296596156658268E-3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7.5467861150404891E-3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6.2308518839417175E-3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1.1094852128476291E-2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0.12799910943407741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0.29572653874063126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0.40039418011213129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4.9921907013048147E-2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0.16459766837210754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0.64212954057458704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0.7334569065174309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0.91452499421260813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0.54028211078358457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0.51261803876366352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0.20967724535862489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0.53519503572732607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0.50367098308235447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0.39610237291292483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0.13046453051401699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8.6086657388580151E-2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0.16063995074458715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0.15688778958551339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0.1291299132134322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3.4893713493918038E-2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1.7231809964575559E-2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3.0310512994537925E-2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2.2344816394835064E-2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0.25944388665013374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0.25073764329209636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0.1718018637569925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0.95723085774633543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1.3317530087032127E-5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1.1056167067681464E-3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1.6119763654557084E-3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2.0535746151633424E-3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2.7940708209803571E-3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4.7613857395703736E-3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5.4587357064637618E-3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1.000473330729364E-2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7.6195621045350367E-3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2.659031717042906E-3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1.1604091757763716E-3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7.5698144118620627E-4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6.3047322763799999E-6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1.0982987774818952E-3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5.315267327154022E-3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6.8813980175994769E-3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1.724884804079628E-2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2.4033286268704025E-2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2.4568100113366343E-2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2.7150996544307603E-2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1.7818441085916289E-2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9.9871524027953778E-3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2.6416790190868268E-3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1.1551490048241216E-3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6.1902371828180622E-5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0.45262511938320688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1.5158129065491504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5.6018219749722151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9.0606705587568239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6.4206325224894751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4.6864825700758352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4.5656874767895728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2.6439531536173875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1.3711525362012398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0.1893817686941538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1.2758533718789831E-3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2.9073044979195692E-3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1.2881823964691019E-2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1.7160358908432791E-2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2.0071438984584716E-2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1.7495648567408697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4.0850473797682083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4.6785779963755427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3.8023059998476603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3.8269119830556759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4.9468472131093355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6.3785933477391934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6.235658820441583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5.6858865216942542E-5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7.3210963869848789E-5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1.1289572282601246E-5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1.4781901079985005E-5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1.6063353103685724E-5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1.532195436707792E-5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1.585248417976564E-5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1.3065056422781031E-5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1.1950544246135073E-5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7.2648107571487376E-6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4.4254018511609631E-5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8.1508885776285483E-5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1.2343461620647729E-4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1.3880422729019293E-4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2.8537450347253448E-5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2.2951744759254316E-5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1.8946049452265079E-5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2.0808690679662952E-5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2.2795122265638462E-5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1.9645401290063583E-5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2.1670127796735814E-5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1.982691227609717E-5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7.1584999070474568E-5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6.6851293563771922E-4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1.5518418583165955E-3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1.4386929153883744E-3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4.5190624232753832E-5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2.9634832790918529E-5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1.9032526060882389E-5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2.1153978516420939E-5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2.3695493298811985E-5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2.216893935696272E-5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2.4746536984815978E-5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2.8055317109750481E-5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8.2400317599048051E-5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4.5313268262496213E-5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5.9460408553083193E-5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2.0182508470431891E-5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2.174748154508356E-5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1.8366492881687446E-5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2.0794838264494468E-5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2.2445396258463501E-5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1.9197356787058197E-5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2.0435679451564409E-5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1.7562071799141931E-5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6.8374976644645913E-5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0.61927414072770293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0.6276986288446843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0.48283654253429281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0.24142337497253813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5.1104982102863225E-2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6.309200423923704E-2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4.5024618111021555E-2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3.6557780934596128E-2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0.26355760406971496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0.48250366488558388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0.37610859100655086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0.155034986403872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3.1991059284581201E-2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0.15162984246344527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0.54546241336151446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0.71407904519984511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0.22222661829651352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0.39309116308281639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0.46317019584554509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0.37865754351735631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0.88702100926307548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0.71320736931841866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0.50363144945223404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9.1731218087274732E-3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6.214281493946117E-3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8.8807697477301384E-3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1.2005931896687414E-2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1.2182279588759417E-2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0.20204201246062994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2.7936857077989785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2.6401545024030582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2.1266908353743776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0.68604389167957502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2.7945727421433827E-3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3.1336688772258823E-3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3.9733285777045785E-3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3.7929891616703079E-3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4.383363482353516E-3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4.3820765472766714E-3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4.0330433217745315E-3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0.10311503144926343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0.18113904232439776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0.17369864625103032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0.14603431717713114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2.843335713979122E-2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8.2285577666963219E-3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1.1332609878919861E-2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0.95069003793335671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0.80971950314538521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0.64105658305034863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0.21044839188765008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8.6355121876618667E-3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18.302991176409535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15.930316555803874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14.196216614401065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4.1149028110539758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0.33822616541621131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0.37273941478465278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0.26088354403139785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0.20160735418447898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1.2777001189214742E-2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3.5444264080462793E-3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2.3928350467913089E-3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1.6685797878204438E-3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9.8748458059446081E-4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1.0185580982892371E-3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1.1734977873367393E-3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1.5492248540894175E-3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2.2820801760440443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3.2084244771352681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3.1904773232942758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2.5241454929594171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0.11962069658196334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1.2997329963292817E-2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6.0579112598788069E-3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3.3553376531322027E-3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1.9208352669724492E-3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2.0068838860789204E-3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2.3497150774040615E-3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2.983838252107191E-3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1.9610381999795785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2.9634038690680646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3.8147626258765555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3.1879605412684553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1.1560047717200059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0.52866339762480008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0.30760898231466588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2.4932348223856204E-2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5.0160938422127771E-3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3.265798329229682E-3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3.6232732129927764E-3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4.0437696910627643E-3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1.7279715669470459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2.2774207716826811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5.7612811948665232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11.086250964103655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14.473750968717358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14.034566585159887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13.346736621348008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12.692617704979368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12.070553022170458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11.478979092915486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10.916396930182911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10.384556017922053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6.0999526974973991E-4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9.7153661588541024E-2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9.5520877326766729E-2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6.9847424730186486E-2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1.6261937145241261E-2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1.7532452004704014E-3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1.474377286947492E-3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1.1863459623800076E-3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1.8360368428211799E-3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4.3500323474406155E-3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5.7387021519227808E-3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4.1309583221906942E-4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4.9570096100156856E-3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6.5436223310945795E-3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6.0555735387798227E-3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3.9540298981803664E-3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2.5174381496799289E-3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2.2548956979974847E-3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1.9169111465827796E-3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2.6495400874421088E-3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4.0190906591699681E-3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4.5307801261819823E-3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6.0167587302381272E-4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3.4438289264611698E-3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5.1082914163355512E-3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4.8110182449508368E-3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3.6920719761554541E-3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3.1505917615344851E-3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3.3358664702834617E-3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2.9708163256850864E-3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4.0138924272741829E-3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5.7731215607076574E-3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5.7573567130668564E-3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7.8992154400020411E-4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0.46987254844847565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1.8432048285566038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1.8134842231379877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2.0412039046262636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2.213821199914646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2.2377873427123656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2.2713292882514402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2.2733112320366562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2.1606640982761682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2.1309187185942964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1.3969934312272289E-5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0.25335812200701441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0.16964818854965605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0.1368831036003976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0.71352814643543705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0.78659057975836244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0.94985159607782421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0.43871277650042567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0.50573561887515961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0.42017223464262859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2.5160084545147385E-3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2.5938989215879521E-3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3.1278979969643832E-3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1.5669670810003524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1.9833071275827201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1.6318440941195174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0.73234347116288323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4.8524078639085186E-2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1.7258908191088922E-2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1.3024399094502431E-2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9.7636874780146644E-3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1.2965692867718382E-2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0.39510240983549355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0.43447751315496869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2.5496329320122853E-2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5.7416500116581115E-2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5.5272634816162201E-2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4.4530409927848368E-2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1.157770499351481E-2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2.2649985854525309E-3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2.8740497748318333E-3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3.8928027978289864E-3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3.9202380851563337E-3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5.1126845575462879E-3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6.7749203392743129E-3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1.0001276310661578E-2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4.6802873917624735E-2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0.11528001246027429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0.11036651955225237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9.2856492532249424E-2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2.2754980280649557E-2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4.8656025175967095E-3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0.14988878226503519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0.94248452292543572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0.8865637938686044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0.60250831589544118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0.13464267422034934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6.8655378071590528E-2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17.673739753052114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17.235950117807349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13.258413383665264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6.3634654619991453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3.7449420859566895E-3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5.1461419829720023E-3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4.7150407002444425E-3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4.621572512504871E-3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3.7699850599271956E-3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2.7791122121017739E-2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2.2951999666147627E-2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1.6367089510120777E-2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2.8291200150799755E-3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6.9957955723336999E-4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4.3878600230291826E-4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4.1177350786341575E-4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0.84737249425412176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0.90357716200764748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0.8960331269872357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0.58524093908543329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2.1183274591539222E-2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3.4568728383371464E-3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2.8267358657519479E-3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2.5199598770513257E-3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1.5840705826607904E-3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1.1518380757352701E-3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7.2884825255612211E-4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6.590716298649342E-4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2.6495882922324081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2.8366955291526361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2.8075501911836644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2.1824786804976037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8.4212772980695252E-2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2.9891431905552171E-3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2.8014831859879594E-3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3.3319392344934732E-3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2.2936954848347731E-3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1.6679545358432234E-3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9.2686348095206972E-4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7.5528991903782959E-4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0.89773608595760679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1.0076200005815013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0.99204081432087743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0.76805888861882987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4.3142016679680192E-2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2.1822670283551211E-3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2.2089343665142491E-3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2.8320282730889628E-3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2.0643117347478603E-3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1.4591401364909818E-3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7.4010720576885285E-4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6.1585197614876398E-4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6.7524972770354667E-4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0.51076263417384271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1.3479963888928082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1.2366448685095124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0.76577439024929461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0.21872451942549548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7.5283337348455173E-2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1.1260927079100275E-2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2.1863795461883953E-3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2.4371453140680267E-3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2.5759144414819598E-3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4.280873774472409E-4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3.2099540699180519E-3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6.6387236113146942E-3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1.7765521574576178E-2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1.9997715377524521E-2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1.2349139600102595E-2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6.5044693860349242E-3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4.4064665554938093E-3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5.5245341206236406E-3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7.5256549979375274E-3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1.0266921904723798E-2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5.9546411656618756E-4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2.5777563047917778E-3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5.0369816356403965E-3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6.4992788440115704E-2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0.6498133964607451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1.3109789561486016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1.4712385890429254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1.5585879439121337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1.5727767647263071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1.5016029811143707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1.4789117860283059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3.6183278152552813E-4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1.0103477200404552E-3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1.5641016786139546E-3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2.6232987606007192E-3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5.724712601018124E-3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8.2281791541903154E-3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1.3736444440768728E-2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1.5222200256459232E-2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1.2067390933864155E-2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6.3056328357642081E-3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6.6729370273500574E-3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2.1445655093855231E-3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1.8422689895508241E-3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1.8512325041140228E-3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9.0983326964848987E-5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4.3192106131692203E-5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3.7248682892517741E-5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3.703783811232547E-5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4.1035352958506304E-5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3.7533716651508381E-5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4.1790359166376211E-5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4.1525961221634297E-5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4.5382151422134583E-5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3.4381221591433517E-2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2.3132378936753191E-2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3.1187728086265271E-2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4.6026259293249553E-5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5.4526312984135577E-5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6.3398372847125358E-5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6.6195897744759878E-5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6.7984077585206209E-5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6.3591303031996274E-5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6.7997066423883788E-5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6.7231237741935249E-5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7.2488254075317996E-5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1.9620009853798469E-3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1.8030245103659004E-3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2.2783896366287506E-3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2.3175770534359004E-4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8.9557680688750059E-5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7.367063807971716E-5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7.8411104421656806E-5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8.1325460655591551E-5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7.6453747945148749E-5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8.0159125302582711E-5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7.7756733958427352E-5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8.2826964674774831E-5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3.2730078064773634E-2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3.2102292914018019E-2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2.9921232477052157E-2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2.7934618666468042E-5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5.2468691209006826E-5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6.6922281729584114E-5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7.0749527966409507E-5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7.221040664381167E-5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6.9006133515339894E-5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7.1245569610403834E-5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6.6719587334291861E-5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7.0558788984282324E-5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0.88951199431361372</v>
      </c>
      <c r="G1265" s="1">
        <f t="shared" si="1403"/>
        <v>0.9569453696470207</v>
      </c>
      <c r="H1265" s="1">
        <f t="shared" si="1403"/>
        <v>1.058095432647125</v>
      </c>
      <c r="I1265" s="1">
        <f t="shared" si="1403"/>
        <v>1.2266788709806369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1.8116719735064504</v>
      </c>
      <c r="G1266" s="1">
        <f t="shared" si="1403"/>
        <v>1.8116719735064495</v>
      </c>
      <c r="H1266" s="1">
        <f t="shared" si="1403"/>
        <v>1.8116719735064482</v>
      </c>
      <c r="I1266" s="1">
        <f t="shared" si="1403"/>
        <v>1.8116719735064515</v>
      </c>
      <c r="J1266" s="1">
        <f t="shared" si="1403"/>
        <v>1.838182343187214</v>
      </c>
      <c r="K1266" s="1">
        <f t="shared" si="1403"/>
        <v>1.9910022928039726</v>
      </c>
      <c r="L1266" s="1">
        <f t="shared" ref="L1266:O1266" si="1409">IFERROR(L1215/L1139,"-")</f>
        <v>2.0671565844035107</v>
      </c>
      <c r="M1266" s="1">
        <f t="shared" si="1409"/>
        <v>2.1486005638864452</v>
      </c>
      <c r="N1266" s="1">
        <f t="shared" si="1409"/>
        <v>2.2151276876211372</v>
      </c>
      <c r="O1266" s="1">
        <f t="shared" si="1409"/>
        <v>2.3114010181796747</v>
      </c>
      <c r="P1266" s="1">
        <f t="shared" si="1405"/>
        <v>2.39979484929618</v>
      </c>
      <c r="Q1266" s="1">
        <f t="shared" si="1405"/>
        <v>2.4388889884859606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1.4637982671179703</v>
      </c>
      <c r="G1267" s="1">
        <f t="shared" si="1403"/>
        <v>1.463798267117971</v>
      </c>
      <c r="H1267" s="1">
        <f t="shared" si="1403"/>
        <v>1.4637982671179695</v>
      </c>
      <c r="I1267" s="1">
        <f t="shared" si="1403"/>
        <v>1.4637982671179728</v>
      </c>
      <c r="J1267" s="1">
        <f t="shared" si="1403"/>
        <v>1.5143470074778249</v>
      </c>
      <c r="K1267" s="1">
        <f t="shared" si="1403"/>
        <v>1.549979054421623</v>
      </c>
      <c r="L1267" s="1">
        <f t="shared" ref="L1267:O1267" si="1410">IFERROR(L1216/L1140,"-")</f>
        <v>1.6187594149096149</v>
      </c>
      <c r="M1267" s="1">
        <f t="shared" si="1410"/>
        <v>1.7361913170216885</v>
      </c>
      <c r="N1267" s="1">
        <f t="shared" si="1410"/>
        <v>1.8052129766835467</v>
      </c>
      <c r="O1267" s="1">
        <f t="shared" si="1410"/>
        <v>1.8983241581773911</v>
      </c>
      <c r="P1267" s="1">
        <f t="shared" si="1405"/>
        <v>1.9673981070880724</v>
      </c>
      <c r="Q1267" s="1">
        <f t="shared" si="1405"/>
        <v>2.002017186535427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1.3374527251491981</v>
      </c>
      <c r="G1268" s="1">
        <f t="shared" si="1403"/>
        <v>1.3374527251492001</v>
      </c>
      <c r="H1268" s="1">
        <f t="shared" si="1403"/>
        <v>1.337452725149201</v>
      </c>
      <c r="I1268" s="1">
        <f t="shared" si="1403"/>
        <v>1.3374527251491997</v>
      </c>
      <c r="J1268" s="1">
        <f t="shared" si="1403"/>
        <v>1.3885135839603957</v>
      </c>
      <c r="K1268" s="1">
        <f t="shared" si="1403"/>
        <v>1.4305652184063418</v>
      </c>
      <c r="L1268" s="1">
        <f t="shared" ref="L1268:O1268" si="1411">IFERROR(L1217/L1141,"-")</f>
        <v>1.4845357957955843</v>
      </c>
      <c r="M1268" s="1">
        <f t="shared" si="1411"/>
        <v>1.5747049136834306</v>
      </c>
      <c r="N1268" s="1">
        <f t="shared" si="1411"/>
        <v>1.6726643306408699</v>
      </c>
      <c r="O1268" s="1">
        <f t="shared" si="1411"/>
        <v>1.7652336351465598</v>
      </c>
      <c r="P1268" s="1">
        <f t="shared" si="1405"/>
        <v>1.8107489368795613</v>
      </c>
      <c r="Q1268" s="1">
        <f t="shared" si="1405"/>
        <v>1.8349674976674719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1.2949729235430787</v>
      </c>
      <c r="G1269" s="1">
        <f t="shared" si="1403"/>
        <v>1.29497292354308</v>
      </c>
      <c r="H1269" s="1">
        <f t="shared" si="1403"/>
        <v>1.2949729235430818</v>
      </c>
      <c r="I1269" s="1">
        <f t="shared" si="1403"/>
        <v>1.2949729235430807</v>
      </c>
      <c r="J1269" s="1">
        <f t="shared" si="1403"/>
        <v>1.3194649955872699</v>
      </c>
      <c r="K1269" s="1">
        <f t="shared" si="1403"/>
        <v>1.334116271400781</v>
      </c>
      <c r="L1269" s="1">
        <f t="shared" ref="L1269:O1269" si="1412">IFERROR(L1218/L1142,"-")</f>
        <v>1.4398982747448452</v>
      </c>
      <c r="M1269" s="1">
        <f t="shared" si="1412"/>
        <v>1.5283079649199853</v>
      </c>
      <c r="N1269" s="1">
        <f t="shared" si="1412"/>
        <v>1.5910648477936014</v>
      </c>
      <c r="O1269" s="1">
        <f t="shared" si="1412"/>
        <v>1.6585836330916579</v>
      </c>
      <c r="P1269" s="1">
        <f t="shared" si="1405"/>
        <v>1.6888222470755472</v>
      </c>
      <c r="Q1269" s="1">
        <f t="shared" si="1405"/>
        <v>1.7320682333389013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0.71058946876778073</v>
      </c>
      <c r="G1270" s="1">
        <f t="shared" si="1413"/>
        <v>0.76079526755196447</v>
      </c>
      <c r="H1270" s="1">
        <f t="shared" si="1413"/>
        <v>0.7724646066195392</v>
      </c>
      <c r="I1270" s="1">
        <f t="shared" si="1413"/>
        <v>0.81099680315447664</v>
      </c>
      <c r="J1270" s="1">
        <f t="shared" si="1413"/>
        <v>0.86507184051582198</v>
      </c>
      <c r="K1270" s="1">
        <f t="shared" si="1413"/>
        <v>0.94709729526597264</v>
      </c>
      <c r="L1270" s="1">
        <f t="shared" ref="L1270:O1270" si="1414">IFERROR(L1219/SUM(L1143,L1176),"-")</f>
        <v>1.0579380474961473</v>
      </c>
      <c r="M1270" s="1">
        <f t="shared" si="1414"/>
        <v>1.1942861569323429</v>
      </c>
      <c r="N1270" s="1">
        <f t="shared" si="1414"/>
        <v>1.2568048908773963</v>
      </c>
      <c r="O1270" s="1">
        <f t="shared" si="1414"/>
        <v>1.3582631630910469</v>
      </c>
      <c r="P1270" s="1">
        <f t="shared" ref="P1270:Q1273" si="1415">IFERROR(P1219/SUM(P1143,P1176),"-")</f>
        <v>1.3784293142987023</v>
      </c>
      <c r="Q1270" s="1">
        <f t="shared" si="1415"/>
        <v>1.4273298450186032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0.61130787713070234</v>
      </c>
      <c r="G1271" s="1">
        <f t="shared" si="1413"/>
        <v>0.59337334061825897</v>
      </c>
      <c r="H1271" s="1">
        <f t="shared" si="1413"/>
        <v>0.60052197414673381</v>
      </c>
      <c r="I1271" s="1">
        <f t="shared" si="1413"/>
        <v>0.60788854031160022</v>
      </c>
      <c r="J1271" s="1">
        <f t="shared" si="1413"/>
        <v>0.72562642808234135</v>
      </c>
      <c r="K1271" s="1">
        <f t="shared" si="1413"/>
        <v>0.80888064810511173</v>
      </c>
      <c r="L1271" s="1">
        <f t="shared" ref="L1271:O1271" si="1416">IFERROR(L1220/SUM(L1144,L1177),"-")</f>
        <v>0.91907198018445668</v>
      </c>
      <c r="M1271" s="1">
        <f t="shared" si="1416"/>
        <v>1.0501667409417441</v>
      </c>
      <c r="N1271" s="1">
        <f t="shared" si="1416"/>
        <v>1.1063543697152158</v>
      </c>
      <c r="O1271" s="1">
        <f t="shared" si="1416"/>
        <v>1.2061422404650146</v>
      </c>
      <c r="P1271" s="1">
        <f t="shared" si="1415"/>
        <v>1.1883032680766927</v>
      </c>
      <c r="Q1271" s="1">
        <f t="shared" si="1415"/>
        <v>1.1915198720492253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0.54553564485182404</v>
      </c>
      <c r="G1272" s="1">
        <f t="shared" si="1413"/>
        <v>0.6040229360834396</v>
      </c>
      <c r="H1272" s="1">
        <f t="shared" si="1413"/>
        <v>0.61793379622785471</v>
      </c>
      <c r="I1272" s="1">
        <f t="shared" si="1413"/>
        <v>0.66531786900832379</v>
      </c>
      <c r="J1272" s="1">
        <f t="shared" si="1413"/>
        <v>0.7382779646932297</v>
      </c>
      <c r="K1272" s="1">
        <f t="shared" si="1413"/>
        <v>0.82400941263567917</v>
      </c>
      <c r="L1272" s="1">
        <f t="shared" ref="L1272:O1272" si="1417">IFERROR(L1221/SUM(L1145,L1178),"-")</f>
        <v>0.96593103319932916</v>
      </c>
      <c r="M1272" s="1">
        <f t="shared" si="1417"/>
        <v>1.1179357080005512</v>
      </c>
      <c r="N1272" s="1">
        <f t="shared" si="1417"/>
        <v>1.1896637103599941</v>
      </c>
      <c r="O1272" s="1">
        <f t="shared" si="1417"/>
        <v>1.2509485850951216</v>
      </c>
      <c r="P1272" s="1">
        <f t="shared" si="1415"/>
        <v>1.2506801639364162</v>
      </c>
      <c r="Q1272" s="1">
        <f t="shared" si="1415"/>
        <v>1.259993173974121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0.51975568473665845</v>
      </c>
      <c r="G1273" s="1">
        <f t="shared" si="1413"/>
        <v>0.5225793663163224</v>
      </c>
      <c r="H1273" s="1">
        <f t="shared" si="1413"/>
        <v>0.52685598348379303</v>
      </c>
      <c r="I1273" s="1">
        <f t="shared" si="1413"/>
        <v>0.53559636763125051</v>
      </c>
      <c r="J1273" s="1">
        <f t="shared" si="1413"/>
        <v>0.67400261185661769</v>
      </c>
      <c r="K1273" s="1">
        <f t="shared" si="1413"/>
        <v>0.75356725137276004</v>
      </c>
      <c r="L1273" s="1">
        <f t="shared" ref="L1273:O1273" si="1418">IFERROR(L1222/SUM(L1146,L1179),"-")</f>
        <v>0.86291297517459553</v>
      </c>
      <c r="M1273" s="1">
        <f t="shared" si="1418"/>
        <v>0.99208673988622709</v>
      </c>
      <c r="N1273" s="1">
        <f t="shared" si="1418"/>
        <v>1.0794344465132499</v>
      </c>
      <c r="O1273" s="1">
        <f t="shared" si="1418"/>
        <v>1.1315637984653519</v>
      </c>
      <c r="P1273" s="1">
        <f t="shared" si="1415"/>
        <v>1.1309517413522971</v>
      </c>
      <c r="Q1273" s="1">
        <f t="shared" si="1415"/>
        <v>1.1445118859627839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0.72840569582556924</v>
      </c>
      <c r="G1274" s="1">
        <f t="shared" si="1419"/>
        <v>0.77376100647683188</v>
      </c>
      <c r="H1274" s="1">
        <f t="shared" si="1419"/>
        <v>0.78645361576030781</v>
      </c>
      <c r="I1274" s="1">
        <f t="shared" si="1419"/>
        <v>0.82542839047403516</v>
      </c>
      <c r="J1274" s="1">
        <f t="shared" si="1419"/>
        <v>0.88066604927934244</v>
      </c>
      <c r="K1274" s="1">
        <f t="shared" si="1419"/>
        <v>0.96386682501085785</v>
      </c>
      <c r="L1274" s="1">
        <f t="shared" ref="L1274:O1274" si="1420">IFERROR(L1223/SUM(L1147,L1199),"-")</f>
        <v>1.0801977117859236</v>
      </c>
      <c r="M1274" s="1">
        <f t="shared" si="1420"/>
        <v>1.2360966784435892</v>
      </c>
      <c r="N1274" s="1">
        <f t="shared" si="1420"/>
        <v>1.2796884228171899</v>
      </c>
      <c r="O1274" s="1">
        <f t="shared" si="1420"/>
        <v>1.3493509130414341</v>
      </c>
      <c r="P1274" s="1">
        <f t="shared" ref="P1274:Q1277" si="1421">IFERROR(P1223/SUM(P1147,P1199),"-")</f>
        <v>1.3159995423494033</v>
      </c>
      <c r="Q1274" s="1">
        <f t="shared" si="1421"/>
        <v>1.2533397988280222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0.59017481572100539</v>
      </c>
      <c r="G1275" s="1">
        <f t="shared" si="1419"/>
        <v>0.63958899758009757</v>
      </c>
      <c r="H1275" s="1">
        <f t="shared" si="1419"/>
        <v>0.64551520433164111</v>
      </c>
      <c r="I1275" s="1">
        <f t="shared" si="1419"/>
        <v>0.67493133844611231</v>
      </c>
      <c r="J1275" s="1">
        <f t="shared" si="1419"/>
        <v>0.73658125570862942</v>
      </c>
      <c r="K1275" s="1">
        <f t="shared" si="1419"/>
        <v>0.80515755438670678</v>
      </c>
      <c r="L1275" s="1">
        <f t="shared" ref="L1275:O1275" si="1422">IFERROR(L1224/SUM(L1148,L1200),"-")</f>
        <v>0.92583658184664963</v>
      </c>
      <c r="M1275" s="1">
        <f t="shared" si="1422"/>
        <v>1.0821014919536063</v>
      </c>
      <c r="N1275" s="1">
        <f t="shared" si="1422"/>
        <v>1.1254948461864325</v>
      </c>
      <c r="O1275" s="1">
        <f t="shared" si="1422"/>
        <v>1.1744882034796782</v>
      </c>
      <c r="P1275" s="1">
        <f t="shared" si="1421"/>
        <v>1.1209698258129772</v>
      </c>
      <c r="Q1275" s="1">
        <f t="shared" si="1421"/>
        <v>1.0534392697127528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0.54932038031623431</v>
      </c>
      <c r="G1276" s="1">
        <f t="shared" si="1419"/>
        <v>0.5553800118103166</v>
      </c>
      <c r="H1276" s="1">
        <f t="shared" si="1419"/>
        <v>0.62626328414239196</v>
      </c>
      <c r="I1276" s="1">
        <f t="shared" si="1419"/>
        <v>0.67373968201120626</v>
      </c>
      <c r="J1276" s="1">
        <f t="shared" si="1419"/>
        <v>0.72723634224765776</v>
      </c>
      <c r="K1276" s="1">
        <f t="shared" si="1419"/>
        <v>0.78929475631341872</v>
      </c>
      <c r="L1276" s="1">
        <f t="shared" ref="L1276:O1276" si="1423">IFERROR(L1225/SUM(L1149,L1201),"-")</f>
        <v>0.96051684698107265</v>
      </c>
      <c r="M1276" s="1">
        <f t="shared" si="1423"/>
        <v>1.1379175292528523</v>
      </c>
      <c r="N1276" s="1">
        <f t="shared" si="1423"/>
        <v>1.2026636548475433</v>
      </c>
      <c r="O1276" s="1">
        <f t="shared" si="1423"/>
        <v>1.2640974717645519</v>
      </c>
      <c r="P1276" s="1">
        <f t="shared" si="1421"/>
        <v>1.2526602153156736</v>
      </c>
      <c r="Q1276" s="1">
        <f t="shared" si="1421"/>
        <v>1.0084340179564939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0.52693730855846543</v>
      </c>
      <c r="G1277" s="1">
        <f t="shared" si="1419"/>
        <v>0.53543938505846822</v>
      </c>
      <c r="H1277" s="1">
        <f t="shared" si="1419"/>
        <v>0.55558596940698057</v>
      </c>
      <c r="I1277" s="1">
        <f t="shared" si="1419"/>
        <v>0.5683561370101472</v>
      </c>
      <c r="J1277" s="1">
        <f t="shared" si="1419"/>
        <v>0.67134894059571892</v>
      </c>
      <c r="K1277" s="1">
        <f t="shared" si="1419"/>
        <v>0.75281112497956215</v>
      </c>
      <c r="L1277" s="1">
        <f t="shared" ref="L1277:O1277" si="1424">IFERROR(L1226/SUM(L1150,L1202),"-")</f>
        <v>0.86850732231206451</v>
      </c>
      <c r="M1277" s="1">
        <f t="shared" si="1424"/>
        <v>1.0394045155865967</v>
      </c>
      <c r="N1277" s="1">
        <f t="shared" si="1424"/>
        <v>1.0951465872918404</v>
      </c>
      <c r="O1277" s="1">
        <f t="shared" si="1424"/>
        <v>1.1499970907951695</v>
      </c>
      <c r="P1277" s="1">
        <f t="shared" si="1421"/>
        <v>1.1503471078588849</v>
      </c>
      <c r="Q1277" s="1">
        <f t="shared" si="1421"/>
        <v>1.1518814765218917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1.0965696656165207</v>
      </c>
      <c r="H1278" s="1">
        <f t="shared" si="1425"/>
        <v>1.0965696656165189</v>
      </c>
      <c r="I1278" s="1">
        <f t="shared" si="1425"/>
        <v>1.0965696656165211</v>
      </c>
      <c r="J1278" s="1">
        <f t="shared" si="1425"/>
        <v>1.1222702021893516</v>
      </c>
      <c r="K1278" s="1">
        <f t="shared" si="1425"/>
        <v>1.1951337249211331</v>
      </c>
      <c r="L1278" s="1">
        <f t="shared" ref="L1278:O1278" si="1426">IFERROR(L1227/L1153,"-")</f>
        <v>1.2527489751606775</v>
      </c>
      <c r="M1278" s="1">
        <f t="shared" si="1426"/>
        <v>1.3228383987949524</v>
      </c>
      <c r="N1278" s="1">
        <f t="shared" si="1426"/>
        <v>1.3984071155371944</v>
      </c>
      <c r="O1278" s="1">
        <f t="shared" si="1426"/>
        <v>1.4962956001299133</v>
      </c>
      <c r="P1278" s="1">
        <f t="shared" ref="P1278:Q1281" si="1427">IFERROR(P1227/P1153,"-")</f>
        <v>1.5602029715281169</v>
      </c>
      <c r="Q1278" s="1">
        <f t="shared" si="1427"/>
        <v>1.5777288834242398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0.89149519806162159</v>
      </c>
      <c r="G1279" s="1">
        <f t="shared" si="1428"/>
        <v>0.89149519806162048</v>
      </c>
      <c r="H1279" s="1">
        <f t="shared" si="1428"/>
        <v>0.89149519806162136</v>
      </c>
      <c r="I1279" s="1">
        <f t="shared" si="1428"/>
        <v>0.89149519806162159</v>
      </c>
      <c r="J1279" s="1">
        <f t="shared" si="1428"/>
        <v>0.9103724889116499</v>
      </c>
      <c r="K1279" s="1">
        <f t="shared" si="1428"/>
        <v>0.96723208614993639</v>
      </c>
      <c r="L1279" s="1">
        <f t="shared" ref="L1279:O1279" si="1429">IFERROR(L1228/L1154,"-")</f>
        <v>1.0222382225266944</v>
      </c>
      <c r="M1279" s="1">
        <f t="shared" si="1429"/>
        <v>1.0812474268907082</v>
      </c>
      <c r="N1279" s="1">
        <f t="shared" si="1429"/>
        <v>1.1515358740235235</v>
      </c>
      <c r="O1279" s="1">
        <f t="shared" si="1429"/>
        <v>1.234750652893343</v>
      </c>
      <c r="P1279" s="1">
        <f t="shared" si="1427"/>
        <v>1.2796398574627432</v>
      </c>
      <c r="Q1279" s="1">
        <f t="shared" si="1427"/>
        <v>1.3008122928940096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0.83000507256490608</v>
      </c>
      <c r="G1280" s="1">
        <f t="shared" si="1430"/>
        <v>0.83000507256490663</v>
      </c>
      <c r="H1280" s="1">
        <f t="shared" si="1430"/>
        <v>0.83000507256490641</v>
      </c>
      <c r="I1280" s="1">
        <f t="shared" si="1430"/>
        <v>0.83000507256490685</v>
      </c>
      <c r="J1280" s="1">
        <f t="shared" si="1430"/>
        <v>0.8441780636446774</v>
      </c>
      <c r="K1280" s="1">
        <f t="shared" si="1430"/>
        <v>0.89797626184658708</v>
      </c>
      <c r="L1280" s="1">
        <f t="shared" ref="L1280:O1280" si="1431">IFERROR(L1229/L1155,"-")</f>
        <v>0.9528278514223496</v>
      </c>
      <c r="M1280" s="1">
        <f t="shared" si="1431"/>
        <v>1.0087223704173103</v>
      </c>
      <c r="N1280" s="1">
        <f t="shared" si="1431"/>
        <v>1.07421986022435</v>
      </c>
      <c r="O1280" s="1">
        <f t="shared" si="1431"/>
        <v>1.1545527802090967</v>
      </c>
      <c r="P1280" s="1">
        <f t="shared" si="1427"/>
        <v>1.1958092847620916</v>
      </c>
      <c r="Q1280" s="1">
        <f t="shared" si="1427"/>
        <v>1.2153637426286794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0.83675282096654191</v>
      </c>
      <c r="H1281" s="1">
        <f t="shared" si="1432"/>
        <v>0.83675282096654136</v>
      </c>
      <c r="I1281" s="1">
        <f t="shared" si="1432"/>
        <v>0.83675282096654158</v>
      </c>
      <c r="J1281" s="1">
        <f t="shared" si="1432"/>
        <v>0.85399624663576068</v>
      </c>
      <c r="K1281" s="1">
        <f t="shared" si="1432"/>
        <v>0.90508913986458628</v>
      </c>
      <c r="L1281" s="1">
        <f t="shared" ref="L1281:O1281" si="1433">IFERROR(L1230/L1156,"-")</f>
        <v>0.95268796060582417</v>
      </c>
      <c r="M1281" s="1">
        <f t="shared" si="1433"/>
        <v>1.0040723006940464</v>
      </c>
      <c r="N1281" s="1">
        <f t="shared" si="1433"/>
        <v>1.0644633277250777</v>
      </c>
      <c r="O1281" s="1">
        <f t="shared" si="1433"/>
        <v>1.1367092856291341</v>
      </c>
      <c r="P1281" s="1">
        <f t="shared" si="1427"/>
        <v>1.1758988097756202</v>
      </c>
      <c r="Q1281" s="1">
        <f t="shared" si="1427"/>
        <v>1.1947365023294596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0.49379534694678306</v>
      </c>
      <c r="G1282" s="1">
        <f t="shared" si="1434"/>
        <v>0.50503220860251352</v>
      </c>
      <c r="H1282" s="1">
        <f t="shared" si="1434"/>
        <v>0.52188750108611004</v>
      </c>
      <c r="I1282" s="1">
        <f t="shared" si="1434"/>
        <v>0.5499796552254359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1.1336925809435816</v>
      </c>
      <c r="G1283" s="1">
        <f t="shared" si="1434"/>
        <v>1.1620394405162684</v>
      </c>
      <c r="H1283" s="1">
        <f t="shared" si="1434"/>
        <v>1.1589243331919983</v>
      </c>
      <c r="I1283" s="1">
        <f t="shared" si="1434"/>
        <v>1.1955174042899763</v>
      </c>
      <c r="J1283" s="1">
        <f t="shared" si="1434"/>
        <v>0.92810296080304866</v>
      </c>
      <c r="K1283" s="1">
        <f>IFERROR(K1232/K1163,"-")</f>
        <v>0.94705234413281703</v>
      </c>
      <c r="L1283" s="1">
        <f>IFERROR(L1232/L1163,"-")</f>
        <v>0.94910182035307411</v>
      </c>
      <c r="M1283" s="1">
        <f t="shared" ref="M1283:O1283" si="1437">IFERROR(M1232/M1163,"-")</f>
        <v>0.96977910705551451</v>
      </c>
      <c r="N1283" s="1">
        <f t="shared" si="1437"/>
        <v>1.0230384338610368</v>
      </c>
      <c r="O1283" s="1">
        <f t="shared" si="1437"/>
        <v>1.1774792893306798</v>
      </c>
      <c r="P1283" s="1">
        <f t="shared" si="1436"/>
        <v>1.1783300876852387</v>
      </c>
      <c r="Q1283" s="1">
        <f t="shared" si="1436"/>
        <v>1.1784125654582209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1.5912996329468767</v>
      </c>
      <c r="G1284" s="1">
        <f t="shared" si="1434"/>
        <v>1.9011475898189938</v>
      </c>
      <c r="H1284" s="1">
        <f t="shared" si="1434"/>
        <v>1.8821436206405924</v>
      </c>
      <c r="I1284" s="1">
        <f t="shared" si="1434"/>
        <v>1.9279480252840531</v>
      </c>
      <c r="J1284" s="1">
        <f t="shared" si="1434"/>
        <v>0.82928445150600893</v>
      </c>
      <c r="K1284" s="1">
        <f t="shared" si="1434"/>
        <v>0.77325799202296797</v>
      </c>
      <c r="L1284" s="1">
        <f t="shared" ref="L1284:O1284" si="1438">IFERROR(L1233/L1164,"-")</f>
        <v>0.76867527262080104</v>
      </c>
      <c r="M1284" s="1">
        <f t="shared" si="1438"/>
        <v>0.83802360764061956</v>
      </c>
      <c r="N1284" s="1">
        <f t="shared" si="1438"/>
        <v>0.88759255514906887</v>
      </c>
      <c r="O1284" s="1">
        <f t="shared" si="1438"/>
        <v>0.95435298900968801</v>
      </c>
      <c r="P1284" s="1">
        <f t="shared" si="1436"/>
        <v>0.9774167612318666</v>
      </c>
      <c r="Q1284" s="1">
        <f t="shared" si="1436"/>
        <v>0.98562649947646597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1.9502416348653979</v>
      </c>
      <c r="G1285" s="1">
        <f t="shared" si="1434"/>
        <v>2.4905023126770178</v>
      </c>
      <c r="H1285" s="1">
        <f t="shared" si="1434"/>
        <v>2.487531521312679</v>
      </c>
      <c r="I1285" s="1">
        <f t="shared" si="1434"/>
        <v>2.5040692846351367</v>
      </c>
      <c r="J1285" s="1">
        <f t="shared" si="1434"/>
        <v>2.5340330223812848</v>
      </c>
      <c r="K1285" s="1">
        <f t="shared" si="1434"/>
        <v>0.72118828480473063</v>
      </c>
      <c r="L1285" s="1">
        <f t="shared" ref="L1285:O1285" si="1439">IFERROR(L1234/L1165,"-")</f>
        <v>0.73187136223184079</v>
      </c>
      <c r="M1285" s="1">
        <f t="shared" si="1439"/>
        <v>0.77352066430593425</v>
      </c>
      <c r="N1285" s="1">
        <f t="shared" si="1439"/>
        <v>0.80879392030044939</v>
      </c>
      <c r="O1285" s="1">
        <f t="shared" si="1439"/>
        <v>0.84947292424024701</v>
      </c>
      <c r="P1285" s="1">
        <f t="shared" si="1436"/>
        <v>0.8751796876000193</v>
      </c>
      <c r="Q1285" s="1">
        <f t="shared" si="1436"/>
        <v>0.88880989321720005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1.1403587652297469</v>
      </c>
      <c r="G1286" s="1">
        <f t="shared" si="1434"/>
        <v>1.3292616832753925</v>
      </c>
      <c r="H1286" s="1">
        <f t="shared" si="1434"/>
        <v>1.3273445400570774</v>
      </c>
      <c r="I1286" s="1">
        <f t="shared" si="1434"/>
        <v>1.3363275224294791</v>
      </c>
      <c r="J1286" s="1">
        <f t="shared" si="1434"/>
        <v>1.4221593696570702</v>
      </c>
      <c r="K1286" s="1">
        <f t="shared" si="1434"/>
        <v>0.70604419839715982</v>
      </c>
      <c r="L1286" s="1">
        <f t="shared" ref="L1286:O1286" si="1440">IFERROR(L1235/L1166,"-")</f>
        <v>0.72422796109021892</v>
      </c>
      <c r="M1286" s="1">
        <f t="shared" si="1440"/>
        <v>0.78241815846823304</v>
      </c>
      <c r="N1286" s="1">
        <f t="shared" si="1440"/>
        <v>0.79286150493612406</v>
      </c>
      <c r="O1286" s="1">
        <f t="shared" si="1440"/>
        <v>0.79604970475803205</v>
      </c>
      <c r="P1286" s="1">
        <f t="shared" si="1436"/>
        <v>0.81159116775493834</v>
      </c>
      <c r="Q1286" s="1">
        <f t="shared" si="1436"/>
        <v>0.86053328078433877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0.28603940550919488</v>
      </c>
      <c r="G1287" s="1">
        <f t="shared" si="1434"/>
        <v>0.29254854993039714</v>
      </c>
      <c r="H1287" s="1">
        <f t="shared" si="1434"/>
        <v>0.30231226656220056</v>
      </c>
      <c r="I1287" s="1">
        <f t="shared" si="1434"/>
        <v>0.31858512761520619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0.68245460359285737</v>
      </c>
      <c r="G1288" s="1">
        <f t="shared" si="1434"/>
        <v>0.67602170336649725</v>
      </c>
      <c r="H1288" s="1">
        <f t="shared" si="1434"/>
        <v>0.67629880243465568</v>
      </c>
      <c r="I1288" s="1">
        <f t="shared" si="1434"/>
        <v>0.68268292513555706</v>
      </c>
      <c r="J1288" s="1">
        <f t="shared" si="1434"/>
        <v>0.60926823659134388</v>
      </c>
      <c r="K1288" s="1">
        <f t="shared" si="1434"/>
        <v>0.63283563860472491</v>
      </c>
      <c r="L1288" s="1">
        <f t="shared" ref="L1288:O1288" si="1442">IFERROR(L1237/L1168,"-")</f>
        <v>0.66949805143612628</v>
      </c>
      <c r="M1288" s="1">
        <f t="shared" si="1442"/>
        <v>0.71425055627404865</v>
      </c>
      <c r="N1288" s="1">
        <f t="shared" si="1442"/>
        <v>0.77710556425230859</v>
      </c>
      <c r="O1288" s="1">
        <f t="shared" si="1442"/>
        <v>0.86039383855909191</v>
      </c>
      <c r="P1288" s="1">
        <f t="shared" si="1436"/>
        <v>0.89851899590429052</v>
      </c>
      <c r="Q1288" s="1">
        <f t="shared" si="1436"/>
        <v>0.9148632923881308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0.60595481337812085</v>
      </c>
      <c r="G1289" s="1">
        <f t="shared" si="1434"/>
        <v>0.6044590056926944</v>
      </c>
      <c r="H1289" s="1">
        <f t="shared" si="1434"/>
        <v>0.6041202802852832</v>
      </c>
      <c r="I1289" s="1">
        <f t="shared" si="1434"/>
        <v>0.6086010867158127</v>
      </c>
      <c r="J1289" s="1">
        <f t="shared" si="1434"/>
        <v>0.59008940532841347</v>
      </c>
      <c r="K1289" s="1">
        <f t="shared" si="1434"/>
        <v>0.51249840806199498</v>
      </c>
      <c r="L1289" s="1">
        <f t="shared" ref="L1289:O1289" si="1443">IFERROR(L1238/L1169,"-")</f>
        <v>0.53080718953054518</v>
      </c>
      <c r="M1289" s="1">
        <f t="shared" si="1443"/>
        <v>0.57357554599414784</v>
      </c>
      <c r="N1289" s="1">
        <f t="shared" si="1443"/>
        <v>0.6245429235633817</v>
      </c>
      <c r="O1289" s="1">
        <f t="shared" si="1443"/>
        <v>0.69333791083398888</v>
      </c>
      <c r="P1289" s="1">
        <f t="shared" si="1436"/>
        <v>0.72420633816335533</v>
      </c>
      <c r="Q1289" s="1">
        <f t="shared" si="1436"/>
        <v>0.7369816605190519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0.5165835843621962</v>
      </c>
      <c r="G1290" s="1">
        <f t="shared" si="1434"/>
        <v>0.51602617688818953</v>
      </c>
      <c r="H1290" s="1">
        <f t="shared" si="1434"/>
        <v>0.50767671375571988</v>
      </c>
      <c r="I1290" s="1">
        <f t="shared" si="1434"/>
        <v>0.50940436502794384</v>
      </c>
      <c r="J1290" s="1">
        <f t="shared" si="1434"/>
        <v>0.47986954324786135</v>
      </c>
      <c r="K1290" s="1">
        <f t="shared" si="1434"/>
        <v>0.47251008178176723</v>
      </c>
      <c r="L1290" s="1">
        <f t="shared" ref="L1290:O1290" si="1444">IFERROR(L1239/L1170,"-")</f>
        <v>0.47277989044994473</v>
      </c>
      <c r="M1290" s="1">
        <f t="shared" si="1444"/>
        <v>0.5128001155082258</v>
      </c>
      <c r="N1290" s="1">
        <f t="shared" si="1444"/>
        <v>0.55345742778846574</v>
      </c>
      <c r="O1290" s="1">
        <f t="shared" si="1444"/>
        <v>0.64325503195305245</v>
      </c>
      <c r="P1290" s="1">
        <f t="shared" si="1436"/>
        <v>0.67290667221117728</v>
      </c>
      <c r="Q1290" s="1">
        <f t="shared" si="1436"/>
        <v>0.6856902844902264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0.44010210822382489</v>
      </c>
      <c r="G1291" s="1">
        <f t="shared" si="1434"/>
        <v>0.43329838737493126</v>
      </c>
      <c r="H1291" s="1">
        <f t="shared" si="1434"/>
        <v>0.43403915473688481</v>
      </c>
      <c r="I1291" s="1">
        <f t="shared" si="1434"/>
        <v>0.43654186919585919</v>
      </c>
      <c r="J1291" s="1">
        <f t="shared" si="1434"/>
        <v>0.45351473903681233</v>
      </c>
      <c r="K1291" s="1">
        <f t="shared" si="1434"/>
        <v>0.47877184360829034</v>
      </c>
      <c r="L1291" s="1">
        <f t="shared" ref="L1291:O1291" si="1445">IFERROR(L1240/L1171,"-")</f>
        <v>0.51850129537433987</v>
      </c>
      <c r="M1291" s="1">
        <f t="shared" si="1445"/>
        <v>0.56216337090829638</v>
      </c>
      <c r="N1291" s="1">
        <f t="shared" si="1445"/>
        <v>0.59862445772771844</v>
      </c>
      <c r="O1291" s="1">
        <f t="shared" si="1445"/>
        <v>0.64104594487622202</v>
      </c>
      <c r="P1291" s="1">
        <f t="shared" si="1436"/>
        <v>0.66749064934674018</v>
      </c>
      <c r="Q1291" s="1">
        <f t="shared" si="1436"/>
        <v>0.68363010025041382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0.51837627625535188</v>
      </c>
      <c r="H1292" s="1">
        <f t="shared" si="1434"/>
        <v>0.55236851985064928</v>
      </c>
      <c r="I1292" s="1">
        <f t="shared" si="1434"/>
        <v>0.557949495348533</v>
      </c>
      <c r="J1292" s="1">
        <f t="shared" si="1434"/>
        <v>0.55994666697640383</v>
      </c>
      <c r="K1292" s="1">
        <f t="shared" si="1434"/>
        <v>0.58243673312623678</v>
      </c>
      <c r="L1292" s="1">
        <f t="shared" ref="L1292:O1292" si="1446">IFERROR(L1241/L1172,"-")</f>
        <v>0.74615418550555601</v>
      </c>
      <c r="M1292" s="1">
        <f t="shared" si="1446"/>
        <v>0.82724416154667735</v>
      </c>
      <c r="N1292" s="1">
        <f t="shared" si="1446"/>
        <v>0.89112973589868694</v>
      </c>
      <c r="O1292" s="1">
        <f t="shared" si="1446"/>
        <v>0.92436022671743379</v>
      </c>
      <c r="P1292" s="1">
        <f t="shared" si="1436"/>
        <v>0.92436022671743567</v>
      </c>
      <c r="Q1292" s="1">
        <f t="shared" si="1436"/>
        <v>0.92436022671743601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0.41733711223534992</v>
      </c>
      <c r="H1293" s="1">
        <f t="shared" si="1434"/>
        <v>0.44395045609346717</v>
      </c>
      <c r="I1293" s="1">
        <f t="shared" si="1434"/>
        <v>0.46318260309328368</v>
      </c>
      <c r="J1293" s="1">
        <f t="shared" si="1434"/>
        <v>0.4816801752243709</v>
      </c>
      <c r="K1293" s="1">
        <f t="shared" si="1434"/>
        <v>0.53566014075802981</v>
      </c>
      <c r="L1293" s="1">
        <f t="shared" ref="L1293:O1293" si="1447">IFERROR(L1242/L1173,"-")</f>
        <v>0.61544945007314944</v>
      </c>
      <c r="M1293" s="1">
        <f t="shared" si="1447"/>
        <v>0.69117482111641437</v>
      </c>
      <c r="N1293" s="1">
        <f t="shared" si="1447"/>
        <v>0.74334063872424672</v>
      </c>
      <c r="O1293" s="1">
        <f t="shared" si="1447"/>
        <v>0.77062034366749765</v>
      </c>
      <c r="P1293" s="1">
        <f t="shared" si="1436"/>
        <v>0.77062034366749876</v>
      </c>
      <c r="Q1293" s="1">
        <f t="shared" si="1436"/>
        <v>0.77062034366749943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0.38796990995538705</v>
      </c>
      <c r="H1294" s="1">
        <f t="shared" si="1434"/>
        <v>0.41057087635796841</v>
      </c>
      <c r="I1294" s="1">
        <f t="shared" si="1434"/>
        <v>0.42984703086630571</v>
      </c>
      <c r="J1294" s="1">
        <f t="shared" si="1434"/>
        <v>0.45277817035160434</v>
      </c>
      <c r="K1294" s="1">
        <f t="shared" si="1434"/>
        <v>0.51240717965223581</v>
      </c>
      <c r="L1294" s="1">
        <f t="shared" ref="L1294:O1294" si="1448">IFERROR(L1243/L1174,"-")</f>
        <v>0.5834589564521736</v>
      </c>
      <c r="M1294" s="1">
        <f t="shared" si="1448"/>
        <v>0.6560924872666517</v>
      </c>
      <c r="N1294" s="1">
        <f t="shared" si="1448"/>
        <v>0.69876459663587887</v>
      </c>
      <c r="O1294" s="1">
        <f t="shared" si="1448"/>
        <v>0.72048533095765233</v>
      </c>
      <c r="P1294" s="1">
        <f t="shared" si="1436"/>
        <v>0.72048533095765166</v>
      </c>
      <c r="Q1294" s="1">
        <f t="shared" si="1436"/>
        <v>0.72048533095765033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0.39332458747711363</v>
      </c>
      <c r="H1295" s="1">
        <f t="shared" si="1434"/>
        <v>0.41990955464177526</v>
      </c>
      <c r="I1295" s="1">
        <f t="shared" si="1434"/>
        <v>0.45358868589327034</v>
      </c>
      <c r="J1295" s="1">
        <f t="shared" si="1434"/>
        <v>0.47411446846075433</v>
      </c>
      <c r="K1295" s="1">
        <f t="shared" si="1434"/>
        <v>0.5274260048767202</v>
      </c>
      <c r="L1295" s="1">
        <f t="shared" ref="L1295:O1295" si="1449">IFERROR(L1244/L1175,"-")</f>
        <v>0.60166553276523516</v>
      </c>
      <c r="M1295" s="1">
        <f t="shared" si="1449"/>
        <v>0.64427200268448837</v>
      </c>
      <c r="N1295" s="1">
        <f t="shared" si="1449"/>
        <v>0.68746729379341287</v>
      </c>
      <c r="O1295" s="1">
        <f t="shared" si="1449"/>
        <v>0.71284972011184744</v>
      </c>
      <c r="P1295" s="1">
        <f t="shared" si="1436"/>
        <v>0.71284972011184677</v>
      </c>
      <c r="Q1295" s="1">
        <f t="shared" si="1436"/>
        <v>0.71284972011184566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0.41824117647058817</v>
      </c>
      <c r="G1297" s="1">
        <f t="shared" si="1450"/>
        <v>1.6975386667492971</v>
      </c>
      <c r="H1297" s="1">
        <f t="shared" si="1450"/>
        <v>1.6937121286925247</v>
      </c>
      <c r="I1297" s="1">
        <f t="shared" si="1450"/>
        <v>1.686813616509814</v>
      </c>
      <c r="J1297" s="1">
        <f t="shared" si="1450"/>
        <v>0.95285415559887776</v>
      </c>
      <c r="K1297" s="1">
        <f t="shared" si="1450"/>
        <v>0.93474751847917448</v>
      </c>
      <c r="L1297" s="1">
        <f t="shared" ref="L1297:O1297" si="1453">IFERROR(L1246/L1186,"-")</f>
        <v>0.96592916500659454</v>
      </c>
      <c r="M1297" s="1">
        <f t="shared" si="1453"/>
        <v>1.004005450215661</v>
      </c>
      <c r="N1297" s="1">
        <f t="shared" si="1453"/>
        <v>1.0727012898310122</v>
      </c>
      <c r="O1297" s="1">
        <f t="shared" si="1453"/>
        <v>1.1777676616297226</v>
      </c>
      <c r="P1297" s="1">
        <f t="shared" si="1452"/>
        <v>1.1618998730318022</v>
      </c>
      <c r="Q1297" s="1">
        <f t="shared" si="1452"/>
        <v>1.1780912672385488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1.1765468949290594</v>
      </c>
      <c r="G1298" s="1">
        <f t="shared" si="1450"/>
        <v>2.6805242281559472</v>
      </c>
      <c r="H1298" s="1">
        <f t="shared" si="1450"/>
        <v>2.4480712177201793</v>
      </c>
      <c r="I1298" s="1">
        <f t="shared" si="1450"/>
        <v>2.4300259700854414</v>
      </c>
      <c r="J1298" s="1">
        <f t="shared" si="1450"/>
        <v>2.2506137051098443</v>
      </c>
      <c r="K1298" s="1">
        <f t="shared" si="1450"/>
        <v>1.4386019850031866</v>
      </c>
      <c r="L1298" s="1">
        <f t="shared" ref="L1298:O1298" si="1454">IFERROR(L1247/L1187,"-")</f>
        <v>0.81498599543769945</v>
      </c>
      <c r="M1298" s="1">
        <f t="shared" si="1454"/>
        <v>0.84723164768682713</v>
      </c>
      <c r="N1298" s="1">
        <f t="shared" si="1454"/>
        <v>0.87371817182266198</v>
      </c>
      <c r="O1298" s="1">
        <f t="shared" si="1454"/>
        <v>0.96354298609662281</v>
      </c>
      <c r="P1298" s="1">
        <f t="shared" si="1452"/>
        <v>0.98496673568331061</v>
      </c>
      <c r="Q1298" s="1">
        <f t="shared" si="1452"/>
        <v>0.98522328450015995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0.9003696278675295</v>
      </c>
      <c r="G1299" s="1">
        <f t="shared" si="1450"/>
        <v>1.2092162684355963</v>
      </c>
      <c r="H1299" s="1">
        <f t="shared" si="1450"/>
        <v>1.2059017300000752</v>
      </c>
      <c r="I1299" s="1">
        <f t="shared" si="1450"/>
        <v>1.2653560323028274</v>
      </c>
      <c r="J1299" s="1">
        <f t="shared" si="1450"/>
        <v>1.3134465761583505</v>
      </c>
      <c r="K1299" s="1">
        <f t="shared" si="1450"/>
        <v>0.71680571140319937</v>
      </c>
      <c r="L1299" s="1">
        <f t="shared" ref="L1299:O1299" si="1455">IFERROR(L1248/L1188,"-")</f>
        <v>0.73534768202527068</v>
      </c>
      <c r="M1299" s="1">
        <f t="shared" si="1455"/>
        <v>0.7748168064759533</v>
      </c>
      <c r="N1299" s="1">
        <f t="shared" si="1455"/>
        <v>0.8084128441345767</v>
      </c>
      <c r="O1299" s="1">
        <f t="shared" si="1455"/>
        <v>0.85412597545072977</v>
      </c>
      <c r="P1299" s="1">
        <f t="shared" si="1452"/>
        <v>0.87893526854089554</v>
      </c>
      <c r="Q1299" s="1">
        <f t="shared" si="1452"/>
        <v>0.88841028212408402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1.3453381359169991</v>
      </c>
      <c r="G1300" s="1">
        <f t="shared" si="1450"/>
        <v>1.5805233195503952</v>
      </c>
      <c r="H1300" s="1">
        <f t="shared" si="1450"/>
        <v>1.5869928753076425</v>
      </c>
      <c r="I1300" s="1">
        <f t="shared" si="1450"/>
        <v>1.6102355740687326</v>
      </c>
      <c r="J1300" s="1">
        <f t="shared" si="1450"/>
        <v>1.4137039071372723</v>
      </c>
      <c r="K1300" s="1">
        <f t="shared" si="1450"/>
        <v>0.70501644759416282</v>
      </c>
      <c r="L1300" s="1">
        <f t="shared" ref="L1300:O1300" si="1456">IFERROR(L1249/L1189,"-")</f>
        <v>0.74639221337846273</v>
      </c>
      <c r="M1300" s="1">
        <f t="shared" si="1456"/>
        <v>0.7773429288700735</v>
      </c>
      <c r="N1300" s="1">
        <f t="shared" si="1456"/>
        <v>0.78281896610726265</v>
      </c>
      <c r="O1300" s="1">
        <f t="shared" si="1456"/>
        <v>0.78834855722799246</v>
      </c>
      <c r="P1300" s="1">
        <f t="shared" si="1452"/>
        <v>0.80204346547997174</v>
      </c>
      <c r="Q1300" s="1">
        <f t="shared" si="1452"/>
        <v>0.86016064017115745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0.33901850024086005</v>
      </c>
      <c r="G1301" s="1">
        <f t="shared" si="1450"/>
        <v>0.35391427166601064</v>
      </c>
      <c r="H1301" s="1">
        <f t="shared" si="1450"/>
        <v>0.37625792880373765</v>
      </c>
      <c r="I1301" s="1">
        <f t="shared" si="1450"/>
        <v>0.41349735736661453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0.7505145116857912</v>
      </c>
      <c r="G1302" s="1">
        <f t="shared" si="1450"/>
        <v>0.78593238371182028</v>
      </c>
      <c r="H1302" s="1">
        <f t="shared" si="1450"/>
        <v>0.79413478344902988</v>
      </c>
      <c r="I1302" s="1">
        <f t="shared" si="1450"/>
        <v>0.7547193754104059</v>
      </c>
      <c r="J1302" s="1">
        <f t="shared" si="1450"/>
        <v>0.67591687429362091</v>
      </c>
      <c r="K1302" s="1">
        <f t="shared" si="1450"/>
        <v>0.68832598615089469</v>
      </c>
      <c r="L1302" s="1">
        <f t="shared" ref="L1302:O1302" si="1458">IFERROR(L1251/L1191,"-")</f>
        <v>0.69089160453923926</v>
      </c>
      <c r="M1302" s="1">
        <f t="shared" si="1458"/>
        <v>0.69648977643414423</v>
      </c>
      <c r="N1302" s="1">
        <f t="shared" si="1458"/>
        <v>0.7194990976159924</v>
      </c>
      <c r="O1302" s="1">
        <f t="shared" si="1458"/>
        <v>0.8164502127090949</v>
      </c>
      <c r="P1302" s="1">
        <f t="shared" si="1452"/>
        <v>0.85849906462927461</v>
      </c>
      <c r="Q1302" s="1">
        <f t="shared" si="1452"/>
        <v>0.88860234569962449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0.69738151362020473</v>
      </c>
      <c r="G1303" s="1">
        <f t="shared" si="1450"/>
        <v>0.70380031118045283</v>
      </c>
      <c r="H1303" s="1">
        <f t="shared" si="1450"/>
        <v>0.70307409868465054</v>
      </c>
      <c r="I1303" s="1">
        <f t="shared" si="1450"/>
        <v>0.75658990971637663</v>
      </c>
      <c r="J1303" s="1">
        <f t="shared" si="1450"/>
        <v>0.77308736644737819</v>
      </c>
      <c r="K1303" s="1">
        <f t="shared" si="1450"/>
        <v>0.53841832597166861</v>
      </c>
      <c r="L1303" s="1">
        <f t="shared" ref="L1303:O1303" si="1459">IFERROR(L1252/L1192,"-")</f>
        <v>0.55261291419626724</v>
      </c>
      <c r="M1303" s="1">
        <f t="shared" si="1459"/>
        <v>0.59066018737590498</v>
      </c>
      <c r="N1303" s="1">
        <f t="shared" si="1459"/>
        <v>0.62321702060819928</v>
      </c>
      <c r="O1303" s="1">
        <f t="shared" si="1459"/>
        <v>0.65720291751622717</v>
      </c>
      <c r="P1303" s="1">
        <f t="shared" si="1452"/>
        <v>0.69123438973077067</v>
      </c>
      <c r="Q1303" s="1">
        <f t="shared" si="1452"/>
        <v>0.71532136114805545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0.52810984217300638</v>
      </c>
      <c r="G1304" s="1">
        <f t="shared" si="1450"/>
        <v>0.53243368931350654</v>
      </c>
      <c r="H1304" s="1">
        <f t="shared" si="1450"/>
        <v>0.53196934178725175</v>
      </c>
      <c r="I1304" s="1">
        <f t="shared" si="1450"/>
        <v>0.54119222264965483</v>
      </c>
      <c r="J1304" s="1">
        <f t="shared" si="1450"/>
        <v>0.58773884367228701</v>
      </c>
      <c r="K1304" s="1">
        <f t="shared" si="1450"/>
        <v>0.49805146039036358</v>
      </c>
      <c r="L1304" s="1">
        <f t="shared" ref="L1304:O1304" si="1460">IFERROR(L1253/L1193,"-")</f>
        <v>0.51786733711830768</v>
      </c>
      <c r="M1304" s="1">
        <f t="shared" si="1460"/>
        <v>0.55832461005887135</v>
      </c>
      <c r="N1304" s="1">
        <f t="shared" si="1460"/>
        <v>0.58297585563017962</v>
      </c>
      <c r="O1304" s="1">
        <f t="shared" si="1460"/>
        <v>0.60799458784850779</v>
      </c>
      <c r="P1304" s="1">
        <f t="shared" si="1452"/>
        <v>0.64055857207868472</v>
      </c>
      <c r="Q1304" s="1">
        <f t="shared" si="1452"/>
        <v>0.66559693689600696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0.46621317792226186</v>
      </c>
      <c r="G1305" s="1">
        <f t="shared" si="1450"/>
        <v>0.45573357475104359</v>
      </c>
      <c r="H1305" s="1">
        <f t="shared" si="1450"/>
        <v>0.4567490267399546</v>
      </c>
      <c r="I1305" s="1">
        <f t="shared" si="1450"/>
        <v>0.4639614736712992</v>
      </c>
      <c r="J1305" s="1">
        <f t="shared" si="1450"/>
        <v>0.39193853775529813</v>
      </c>
      <c r="K1305" s="1">
        <f t="shared" si="1450"/>
        <v>0.47038100084684403</v>
      </c>
      <c r="L1305" s="1">
        <f t="shared" ref="L1305:O1305" si="1461">IFERROR(L1254/L1194,"-")</f>
        <v>0.48993832852066616</v>
      </c>
      <c r="M1305" s="1">
        <f t="shared" si="1461"/>
        <v>0.52529322822387825</v>
      </c>
      <c r="N1305" s="1">
        <f t="shared" si="1461"/>
        <v>0.54716608372885722</v>
      </c>
      <c r="O1305" s="1">
        <f t="shared" si="1461"/>
        <v>0.56846903750312106</v>
      </c>
      <c r="P1305" s="1">
        <f t="shared" si="1452"/>
        <v>0.59720865516241028</v>
      </c>
      <c r="Q1305" s="1">
        <f t="shared" si="1452"/>
        <v>0.62137575245371202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0.56203544748554579</v>
      </c>
      <c r="H1306" s="1">
        <f t="shared" si="1450"/>
        <v>0.59242027449155688</v>
      </c>
      <c r="I1306" s="1">
        <f t="shared" si="1450"/>
        <v>0.62531388637403307</v>
      </c>
      <c r="J1306" s="1">
        <f t="shared" si="1450"/>
        <v>0.63737259516830269</v>
      </c>
      <c r="K1306" s="1">
        <f t="shared" si="1450"/>
        <v>0.6688609608102829</v>
      </c>
      <c r="L1306" s="1">
        <f t="shared" ref="L1306:O1306" si="1462">IFERROR(L1255/L1195,"-")</f>
        <v>0.73332405539111434</v>
      </c>
      <c r="M1306" s="1">
        <f t="shared" si="1462"/>
        <v>0.76982084693774888</v>
      </c>
      <c r="N1306" s="1">
        <f t="shared" si="1462"/>
        <v>0.78907736876879175</v>
      </c>
      <c r="O1306" s="1">
        <f t="shared" si="1462"/>
        <v>0.92147122183258845</v>
      </c>
      <c r="P1306" s="1">
        <f t="shared" si="1452"/>
        <v>0.92147122183258845</v>
      </c>
      <c r="Q1306" s="1">
        <f t="shared" si="1452"/>
        <v>0.92147122183258912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0.45210145766281468</v>
      </c>
      <c r="H1307" s="1">
        <f t="shared" si="1450"/>
        <v>0.47487404385225496</v>
      </c>
      <c r="I1307" s="1">
        <f t="shared" si="1450"/>
        <v>0.50081968278992983</v>
      </c>
      <c r="J1307" s="1">
        <f t="shared" si="1450"/>
        <v>0.55439208004971463</v>
      </c>
      <c r="K1307" s="1">
        <f t="shared" si="1450"/>
        <v>0.58378753414650142</v>
      </c>
      <c r="L1307" s="1">
        <f t="shared" ref="L1307:O1307" si="1463">IFERROR(L1256/L1196,"-")</f>
        <v>0.61042642237094735</v>
      </c>
      <c r="M1307" s="1">
        <f t="shared" si="1463"/>
        <v>0.68123524654791767</v>
      </c>
      <c r="N1307" s="1">
        <f t="shared" si="1463"/>
        <v>0.73484975056850854</v>
      </c>
      <c r="O1307" s="1">
        <f t="shared" si="1463"/>
        <v>0.76779013442836896</v>
      </c>
      <c r="P1307" s="1">
        <f t="shared" si="1452"/>
        <v>0.76779013442836985</v>
      </c>
      <c r="Q1307" s="1">
        <f t="shared" si="1452"/>
        <v>0.7677901344283693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0.42028149632876893</v>
      </c>
      <c r="H1308" s="1">
        <f t="shared" si="1450"/>
        <v>0.43940364026572504</v>
      </c>
      <c r="I1308" s="1">
        <f t="shared" si="1450"/>
        <v>0.46380720157036659</v>
      </c>
      <c r="J1308" s="1">
        <f t="shared" si="1450"/>
        <v>0.53203054712608477</v>
      </c>
      <c r="K1308" s="1">
        <f t="shared" si="1450"/>
        <v>0.58241218172759013</v>
      </c>
      <c r="L1308" s="1">
        <f t="shared" ref="L1308:O1308" si="1464">IFERROR(L1257/L1197,"-")</f>
        <v>0.6223637221707603</v>
      </c>
      <c r="M1308" s="1">
        <f t="shared" si="1464"/>
        <v>0.65239890080301544</v>
      </c>
      <c r="N1308" s="1">
        <f t="shared" si="1464"/>
        <v>0.69422631579866745</v>
      </c>
      <c r="O1308" s="1">
        <f t="shared" si="1464"/>
        <v>0.7178711122285939</v>
      </c>
      <c r="P1308" s="1">
        <f t="shared" si="1452"/>
        <v>0.71787111222859368</v>
      </c>
      <c r="Q1308" s="1">
        <f t="shared" si="1452"/>
        <v>0.71787111222859401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0.39943403925494764</v>
      </c>
      <c r="H1309" s="1">
        <f t="shared" si="1450"/>
        <v>0.41469014390061276</v>
      </c>
      <c r="I1309" s="1">
        <f t="shared" si="1450"/>
        <v>0.43389264245228976</v>
      </c>
      <c r="J1309" s="1">
        <f t="shared" si="1450"/>
        <v>0.47692163381788544</v>
      </c>
      <c r="K1309" s="1">
        <f t="shared" si="1450"/>
        <v>0.53359738715879002</v>
      </c>
      <c r="L1309" s="1">
        <f t="shared" ref="L1309:O1309" si="1465">IFERROR(L1258/L1198,"-")</f>
        <v>0.57579511749490964</v>
      </c>
      <c r="M1309" s="1">
        <f t="shared" si="1465"/>
        <v>0.6346615201925343</v>
      </c>
      <c r="N1309" s="1">
        <f t="shared" si="1465"/>
        <v>0.66073468416721903</v>
      </c>
      <c r="O1309" s="1">
        <f t="shared" si="1465"/>
        <v>0.67280993410843226</v>
      </c>
      <c r="P1309" s="1">
        <f t="shared" si="1452"/>
        <v>0.67280993410843071</v>
      </c>
      <c r="Q1309" s="1">
        <f t="shared" si="1452"/>
        <v>0.67280993410843126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0.61562499587445962</v>
      </c>
      <c r="G1311" s="1">
        <f t="shared" si="1466"/>
        <v>1.1279089209493447</v>
      </c>
      <c r="H1311" s="1">
        <f t="shared" si="1466"/>
        <v>0.2379208309774779</v>
      </c>
      <c r="I1311" s="1">
        <f t="shared" si="1466"/>
        <v>9.7813908099810033E-3</v>
      </c>
      <c r="J1311" s="1">
        <f t="shared" si="1466"/>
        <v>2.1279037123797008E-3</v>
      </c>
      <c r="K1311" s="1">
        <f t="shared" si="1466"/>
        <v>1.5305336536581872E-3</v>
      </c>
      <c r="L1311" s="1">
        <f t="shared" ref="L1311:O1311" si="1468">IFERROR(L1260/L1200,"-")</f>
        <v>1.8606836002973558E-3</v>
      </c>
      <c r="M1311" s="1">
        <f t="shared" si="1468"/>
        <v>2.53154004809888E-3</v>
      </c>
      <c r="N1311" s="1">
        <f t="shared" si="1468"/>
        <v>3.7020670217235633E-3</v>
      </c>
      <c r="O1311" s="1">
        <f t="shared" si="1468"/>
        <v>7.4425977088846407E-3</v>
      </c>
      <c r="P1311" s="1">
        <f t="shared" si="1452"/>
        <v>2.4914895294634323E-2</v>
      </c>
      <c r="Q1311" s="1">
        <f t="shared" si="1452"/>
        <v>5.1228888207491392E-2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0.63392041204574656</v>
      </c>
      <c r="G1312" s="1">
        <f t="shared" si="1466"/>
        <v>2.8444132588289556E-2</v>
      </c>
      <c r="H1312" s="1">
        <f t="shared" si="1466"/>
        <v>1.409384418388881E-2</v>
      </c>
      <c r="I1312" s="1">
        <f t="shared" si="1466"/>
        <v>6.4500287156854667E-6</v>
      </c>
      <c r="J1312" s="1">
        <f t="shared" si="1466"/>
        <v>5.3411628730563219E-6</v>
      </c>
      <c r="K1312" s="1">
        <f t="shared" si="1466"/>
        <v>9.9040180547837325E-6</v>
      </c>
      <c r="L1312" s="1">
        <f t="shared" ref="L1312:O1312" si="1469">IFERROR(L1261/L1201,"-")</f>
        <v>2.0254264639612341E-5</v>
      </c>
      <c r="M1312" s="1">
        <f t="shared" si="1469"/>
        <v>3.0492053776746828E-5</v>
      </c>
      <c r="N1312" s="1">
        <f t="shared" si="1469"/>
        <v>5.2247519349567058E-5</v>
      </c>
      <c r="O1312" s="1">
        <f t="shared" si="1469"/>
        <v>1.1378614376062386E-4</v>
      </c>
      <c r="P1312" s="1">
        <f t="shared" si="1452"/>
        <v>8.0850771807955228E-4</v>
      </c>
      <c r="Q1312" s="1">
        <f t="shared" si="1452"/>
        <v>7.2879295347017828E-2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0.46821569884187936</v>
      </c>
      <c r="G1313" s="1">
        <f t="shared" si="1466"/>
        <v>7.5724333514860548E-2</v>
      </c>
      <c r="H1313" s="1">
        <f t="shared" si="1466"/>
        <v>7.6435941507336763E-2</v>
      </c>
      <c r="I1313" s="1">
        <f t="shared" si="1466"/>
        <v>6.914166158233967E-3</v>
      </c>
      <c r="J1313" s="1">
        <f t="shared" si="1466"/>
        <v>4.1121751403170955E-5</v>
      </c>
      <c r="K1313" s="1">
        <f t="shared" si="1466"/>
        <v>1.7335279723468488E-5</v>
      </c>
      <c r="L1313" s="1">
        <f t="shared" ref="L1313:O1313" si="1470">IFERROR(L1262/L1202,"-")</f>
        <v>2.0745059459949936E-5</v>
      </c>
      <c r="M1313" s="1">
        <f t="shared" si="1470"/>
        <v>3.7640297872382276E-5</v>
      </c>
      <c r="N1313" s="1">
        <f t="shared" si="1470"/>
        <v>3.7162704259176131E-5</v>
      </c>
      <c r="O1313" s="1">
        <f t="shared" si="1470"/>
        <v>3.1764203843939947E-5</v>
      </c>
      <c r="P1313" s="1">
        <f t="shared" si="1452"/>
        <v>2.3901894437444923E-5</v>
      </c>
      <c r="Q1313" s="1">
        <f t="shared" si="1452"/>
        <v>2.6052437073276945E-5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0.68269273900232985</v>
      </c>
      <c r="G1314" s="1">
        <f t="shared" si="1466"/>
        <v>0.36057460406911496</v>
      </c>
      <c r="H1314" s="1">
        <f t="shared" si="1466"/>
        <v>0.30187746574517771</v>
      </c>
      <c r="I1314" s="1">
        <f t="shared" si="1466"/>
        <v>3.6382980377157419E-2</v>
      </c>
      <c r="J1314" s="1">
        <f t="shared" si="1466"/>
        <v>0.10838798356020375</v>
      </c>
      <c r="K1314" s="1">
        <f t="shared" si="1466"/>
        <v>0.14181343536775085</v>
      </c>
      <c r="L1314" s="1">
        <f t="shared" ref="L1314:O1314" si="1471">IFERROR(L1263/L1203,"-")</f>
        <v>0.15067981361599705</v>
      </c>
      <c r="M1314" s="1">
        <f t="shared" si="1471"/>
        <v>0.16253405038398913</v>
      </c>
      <c r="N1314" s="1">
        <f t="shared" si="1471"/>
        <v>0.17922609067689249</v>
      </c>
      <c r="O1314" s="1">
        <f t="shared" si="1471"/>
        <v>0.18867242748733304</v>
      </c>
      <c r="P1314" s="1">
        <f t="shared" si="1452"/>
        <v>0.19143891998507268</v>
      </c>
      <c r="Q1314" s="1">
        <f t="shared" si="1452"/>
        <v>0.19425641795665929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0.7598822061953282</v>
      </c>
      <c r="G1315" s="3">
        <f t="shared" ref="G1315:K1315" si="1474">G1316+G1322+G1327+G1341</f>
        <v>1.3406955774626852</v>
      </c>
      <c r="H1315" s="3">
        <f t="shared" si="1474"/>
        <v>2.1930926226837921</v>
      </c>
      <c r="I1315" s="3">
        <f t="shared" si="1474"/>
        <v>1.680823737399243</v>
      </c>
      <c r="J1315" s="3">
        <f t="shared" si="1474"/>
        <v>1.7072102259440605</v>
      </c>
      <c r="K1315" s="3">
        <f t="shared" si="1474"/>
        <v>1.7756641657482564</v>
      </c>
      <c r="L1315" s="3">
        <f t="shared" ref="L1315:O1315" si="1475">L1316+L1322+L1327+L1341</f>
        <v>1.8106636025355778</v>
      </c>
      <c r="M1315" s="3">
        <f t="shared" si="1475"/>
        <v>1.8287061253764947</v>
      </c>
      <c r="N1315" s="3">
        <f t="shared" si="1475"/>
        <v>1.889481891855799</v>
      </c>
      <c r="O1315" s="3">
        <f t="shared" si="1475"/>
        <v>1.9291058236453154</v>
      </c>
      <c r="P1315" s="3">
        <f>P1316+P1322+P1327+P1341</f>
        <v>1.872899608554941</v>
      </c>
      <c r="Q1315" s="3">
        <f>Q1316+Q1322+Q1327+Q1341</f>
        <v>1.9171707391072739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6.6193275890860555E-3</v>
      </c>
      <c r="G1316" s="1">
        <f t="shared" ref="G1316:K1316" si="1476">SUM(G1317:G1321)</f>
        <v>1.0718185747534191E-2</v>
      </c>
      <c r="H1316" s="1">
        <f t="shared" si="1476"/>
        <v>1.6005986644938106E-2</v>
      </c>
      <c r="I1316" s="1">
        <f t="shared" si="1476"/>
        <v>0.85458246479487254</v>
      </c>
      <c r="J1316" s="1">
        <f t="shared" si="1476"/>
        <v>0.82529344071544564</v>
      </c>
      <c r="K1316" s="1">
        <f t="shared" si="1476"/>
        <v>0.78035948982477188</v>
      </c>
      <c r="L1316" s="1">
        <f t="shared" ref="L1316:O1316" si="1477">SUM(L1317:L1321)</f>
        <v>0.73706394826237509</v>
      </c>
      <c r="M1316" s="1">
        <f t="shared" si="1477"/>
        <v>0.67478651183231975</v>
      </c>
      <c r="N1316" s="1">
        <f t="shared" si="1477"/>
        <v>0.65327723891652167</v>
      </c>
      <c r="O1316" s="1">
        <f t="shared" si="1477"/>
        <v>0.67210582854567513</v>
      </c>
      <c r="P1316" s="1">
        <f>SUM(P1317:P1321)</f>
        <v>0.77421796568192924</v>
      </c>
      <c r="Q1316" s="1">
        <f>SUM(Q1317:Q1321)</f>
        <v>0.81511290538387116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4.700161875166472E-4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4.7584852725786607E-4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4.6733209280412581E-4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4.7392619271730833E-7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1.2379623587919222E-3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3.2101315969557953E-3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0.24639095981214157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0.24381261714133287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0.25287281752997082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0.24801074133111714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0.23733309980105632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0.23726415544129295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0.20553377078873261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0.13012094536783095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0.11210477070832513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1.4681555012851285E-3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2.4224016083500724E-3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4.3931202551218936E-3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0.12263542578445739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0.12175599510292162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0.12514413166853564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0.12380859348826835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0.11849107486935594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0.11892923754324726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0.11936884374130551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0.12145077843115364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0.12165662484007811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4.4008595811784188E-3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6.1896230179168824E-3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7.2405381970681157E-3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0.48529893705265353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0.45945938826670002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0.40198353033996254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0.36488168054410924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0.31833029669144286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0.29663028680768477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0.3466498655227242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0.52203175094361587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0.58038154204495318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2.7982239291314364E-4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3.9235023521744738E-4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6.9486450298817488E-4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2.5714214562014639E-4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2.6544020449111553E-4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3.5901028630296787E-4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3.6293289888031816E-4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6.3204047046458791E-4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4.5355912429665833E-4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5.5334849291274334E-4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6.1449093932880699E-4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9.6996779051476115E-4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2.5318705391050344E-6</v>
      </c>
      <c r="J1322" s="1">
        <f t="shared" si="1480"/>
        <v>3.2685652138858011E-7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1.3778646452650131E-7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2.5318705391050344E-6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3.2685652138858011E-7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1.3778646452650131E-7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0.75294899437410523</v>
      </c>
      <c r="G1327" s="1">
        <f t="shared" ref="G1327:K1327" si="1482">SUM(G1332:G1340)</f>
        <v>1.3290620750034263</v>
      </c>
      <c r="H1327" s="1">
        <f t="shared" si="1482"/>
        <v>2.1609034229944433</v>
      </c>
      <c r="I1327" s="1">
        <f t="shared" si="1482"/>
        <v>0.8262387407338313</v>
      </c>
      <c r="J1327" s="1">
        <f t="shared" si="1482"/>
        <v>0.88191645837209343</v>
      </c>
      <c r="K1327" s="1">
        <f t="shared" si="1482"/>
        <v>0.99530467592348448</v>
      </c>
      <c r="L1327" s="1">
        <f t="shared" ref="L1327:O1327" si="1483">SUM(L1332:L1340)</f>
        <v>1.0735996542732027</v>
      </c>
      <c r="M1327" s="1">
        <f t="shared" si="1483"/>
        <v>1.1539196135441749</v>
      </c>
      <c r="N1327" s="1">
        <f t="shared" si="1483"/>
        <v>1.2362046529392772</v>
      </c>
      <c r="O1327" s="1">
        <f t="shared" si="1483"/>
        <v>1.2569999950996402</v>
      </c>
      <c r="P1327" s="1">
        <f>SUM(P1332:P1340)</f>
        <v>1.0986816428730117</v>
      </c>
      <c r="Q1327" s="1">
        <f>SUM(Q1332:Q1340)</f>
        <v>1.1020571642571821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0.73423963359738731</v>
      </c>
      <c r="G1328" s="1">
        <f t="shared" ref="G1328:K1328" si="1484">IF(G1327-G1329&lt;0,0,G1327-G1329)</f>
        <v>1.2942605545019139</v>
      </c>
      <c r="H1328" s="1">
        <f t="shared" si="1484"/>
        <v>2.064009699506705</v>
      </c>
      <c r="I1328" s="1">
        <f t="shared" si="1484"/>
        <v>0.79912014836014067</v>
      </c>
      <c r="J1328" s="1">
        <f t="shared" si="1484"/>
        <v>0.85084175883722302</v>
      </c>
      <c r="K1328" s="1">
        <f t="shared" si="1484"/>
        <v>0.95648097884857708</v>
      </c>
      <c r="L1328" s="1">
        <f t="shared" ref="L1328:O1328" si="1485">IF(L1327-L1329&lt;0,0,L1327-L1329)</f>
        <v>1.0311543131030421</v>
      </c>
      <c r="M1328" s="1">
        <f t="shared" si="1485"/>
        <v>1.1076818134157613</v>
      </c>
      <c r="N1328" s="1">
        <f t="shared" si="1485"/>
        <v>1.1861352192497399</v>
      </c>
      <c r="O1328" s="1">
        <f t="shared" si="1485"/>
        <v>1.1971798354146015</v>
      </c>
      <c r="P1328" s="1">
        <f>IF(P1327-P1329&lt;0,0,P1327-P1329)</f>
        <v>1.035005664236782</v>
      </c>
      <c r="Q1328" s="1">
        <f>IF(Q1327-Q1329&lt;0,0,Q1327-Q1329)</f>
        <v>1.0343579100101477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1.8709360776717872E-2</v>
      </c>
      <c r="G1329" s="1">
        <f t="shared" ref="G1329" si="1486">SUM(G1330:G1331)</f>
        <v>3.4801520501512397E-2</v>
      </c>
      <c r="H1329" s="1">
        <f t="shared" ref="H1329" si="1487">SUM(H1330:H1331)</f>
        <v>9.689372348773842E-2</v>
      </c>
      <c r="I1329" s="1">
        <f t="shared" ref="I1329" si="1488">SUM(I1330:I1331)</f>
        <v>2.7118592373690621E-2</v>
      </c>
      <c r="J1329" s="1">
        <f t="shared" ref="J1329" si="1489">SUM(J1330:J1331)</f>
        <v>3.1074699534870437E-2</v>
      </c>
      <c r="K1329" s="1">
        <f t="shared" ref="K1329" si="1490">SUM(K1330:K1331)</f>
        <v>3.8823697074907369E-2</v>
      </c>
      <c r="L1329" s="1">
        <f t="shared" ref="L1329:O1329" si="1491">SUM(L1330:L1331)</f>
        <v>4.2445341170160619E-2</v>
      </c>
      <c r="M1329" s="1">
        <f t="shared" si="1491"/>
        <v>4.6237800128413567E-2</v>
      </c>
      <c r="N1329" s="1">
        <f t="shared" si="1491"/>
        <v>5.0069433689537209E-2</v>
      </c>
      <c r="O1329" s="1">
        <f t="shared" si="1491"/>
        <v>5.9820159685038753E-2</v>
      </c>
      <c r="P1329" s="1">
        <f>SUM(P1330:P1331)</f>
        <v>6.3675978636229702E-2</v>
      </c>
      <c r="Q1329" s="1">
        <f>SUM(Q1330:Q1331)</f>
        <v>6.7699254247034546E-2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1.8709360776717872E-2</v>
      </c>
      <c r="G1330" s="1">
        <f>[1]Transport!C$26/SUM([1]Transport!C$22,[1]Transport!C$26)*G1327*(G$34+G$582)/(G$34+G$582+G$38)</f>
        <v>3.4801520501512397E-2</v>
      </c>
      <c r="H1330" s="1">
        <f>[1]Transport!D$26/SUM([1]Transport!D$22,[1]Transport!D$26)*H1327*(H$34+H$582)/(H$34+H$582+H$38)</f>
        <v>9.689372348773842E-2</v>
      </c>
      <c r="I1330" s="1">
        <f>[1]Transport!E$26/SUM([1]Transport!E$22,[1]Transport!E$26)*I1327*(I$34+I$582)/(I$34+I$582+I$38)</f>
        <v>2.7118592373690621E-2</v>
      </c>
      <c r="J1330" s="1">
        <f>[1]Transport!F$26/SUM([1]Transport!F$22,[1]Transport!F$26)*J1327*(J$34+J$582)/(J$34+J$582+J$38)</f>
        <v>3.1074699534870437E-2</v>
      </c>
      <c r="K1330" s="1">
        <f>[1]Transport!G$26/SUM([1]Transport!G$22,[1]Transport!G$26)*K1327*(K$34+K$582)/(K$34+K$582+K$38)</f>
        <v>3.8823697074907369E-2</v>
      </c>
      <c r="L1330" s="1">
        <f>[1]Transport!H$26/SUM([1]Transport!H$22,[1]Transport!H$26)*L1327*(L$34+L$582)/(L$34+L$582+L$38)</f>
        <v>4.2445341170160619E-2</v>
      </c>
      <c r="M1330" s="1">
        <f>[1]Transport!I$26/SUM([1]Transport!I$22,[1]Transport!I$26)*M1327*(M$34+M$582)/(M$34+M$582+M$38)</f>
        <v>4.6237800128413567E-2</v>
      </c>
      <c r="N1330" s="1">
        <f>[1]Transport!J$26/SUM([1]Transport!J$22,[1]Transport!J$26)*N1327*(N$34+N$582)/(N$34+N$582+N$38)</f>
        <v>5.0069433689537209E-2</v>
      </c>
      <c r="O1330" s="1">
        <f>[1]Transport!K$26/SUM([1]Transport!K$22,[1]Transport!K$26)*O1327*(O$34+O$582)/(O$34+O$582+O$38)</f>
        <v>5.9820159685038753E-2</v>
      </c>
      <c r="P1330" s="1">
        <f>[1]Transport!L$26/SUM([1]Transport!L$22,[1]Transport!L$26)*P1327*(P$34+P$582)/(P$34+P$582+P$38)</f>
        <v>6.3675978636229702E-2</v>
      </c>
      <c r="Q1330" s="1">
        <f>[1]Transport!M$26/SUM([1]Transport!M$22,[1]Transport!M$26)*Q1327*(Q$34+Q$582)/(Q$34+Q$582+Q$38)</f>
        <v>6.7699254247034546E-2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6.6989162142112217E-3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7.5897676422339716E-3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7.7919839253293459E-4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1.7747176404313552E-3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2.4345668674214879E-3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4.4615283645371142E-3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1.0304858335762295E-2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1.9464659629201783E-2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0.10774286401854845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0.30793754334613777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0.37229783099332947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9.1353549674500921E-4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1.5540220557778259E-3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1.3525963692737637E-3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1.9137639385205275E-3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2.3992750190701163E-3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3.7489832730149752E-3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5.8830796335482098E-3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8.6333240868468678E-3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1.3518831440399124E-2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1.7739348674110762E-2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2.7963208879725539E-2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3.7560117514347083E-2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0.57722477921631932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0.82387176768640991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0.87804392068715598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0.99017171701172291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1.0651219069108824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1.1373760711752545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1.2077366710014208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1.1353918170991482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0.77249351632405372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0.70113258520870314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1.236597337513865E-4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2.3396195224687665E-4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1.9054667703066844E-4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1.8405610598554308E-4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2.9911702526992358E-4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2.6723572476825106E-4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3.5560439960991973E-4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3.6999822180768514E-4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3.4648254154455438E-4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5.1123452870942472E-4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6.6353917542403683E-4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1.7335212008919239E-2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1.7318201368230118E-2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1.7249568687810357E-2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2.9941021467320451E-4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0.25743004250100576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0.45693152769735457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4.4631608584010836E-5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0.10694712440728014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0.13398566371596282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0.22335510900545946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0.62180680291665158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0.87378250847443462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0.87545870351712241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6.5604448265810678E-3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1.2494299847383959E-3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1.3059832201184503E-3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3.138842321369208E-4</v>
      </c>
      <c r="G1341" s="1">
        <f t="shared" ref="G1341:K1341" si="1492">SUM(G1346:G1350)</f>
        <v>9.153167117245557E-4</v>
      </c>
      <c r="H1341" s="1">
        <f t="shared" si="1492"/>
        <v>1.618321304441097E-2</v>
      </c>
      <c r="I1341" s="1">
        <f t="shared" si="1492"/>
        <v>0</v>
      </c>
      <c r="J1341" s="1">
        <f t="shared" si="1492"/>
        <v>0</v>
      </c>
      <c r="K1341" s="1">
        <f t="shared" si="1492"/>
        <v>0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5.3167975601557436E-7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2.8989586067341695E-4</v>
      </c>
      <c r="G1342" s="1">
        <f t="shared" ref="G1342:K1342" si="1494">IF(G1341-G1343&lt;0,0,G1341-G1343)</f>
        <v>8.0278156626790694E-4</v>
      </c>
      <c r="H1342" s="1">
        <f t="shared" si="1494"/>
        <v>1.5630830516224867E-2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2.3988371463503845E-5</v>
      </c>
      <c r="G1343" s="1">
        <f t="shared" ref="G1343" si="1496">SUM(G1344:G1345)</f>
        <v>1.1253514545664875E-4</v>
      </c>
      <c r="H1343" s="1">
        <f t="shared" ref="H1343" si="1497">SUM(H1344:H1345)</f>
        <v>5.5238252818610393E-4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0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3.4058008426813268E-5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2.3988371463503845E-5</v>
      </c>
      <c r="G1344" s="1">
        <f>IF(SUM([1]Transport!C$24,[1]Transport!C$27)=0,0,[1]Transport!C$27/SUM([1]Transport!C$24,[1]Transport!C$27)*G1341*(G$47+G$614)/(G$47+G$614+G$49))</f>
        <v>1.1253514545664875E-4</v>
      </c>
      <c r="H1344" s="1">
        <f>IF(SUM([1]Transport!D$24,[1]Transport!D$27)=0,0,[1]Transport!D$27/SUM([1]Transport!D$24,[1]Transport!D$27)*H1341*(H$47+H$614)/(H$47+H$614+H$49))</f>
        <v>5.5238252818610393E-4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0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8.5004619774909554E-8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0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3.3973003807038358E-5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3.138842321369208E-4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3.1718563137174129E-4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3.1618295388866953E-4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2.3149705385879096E-4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2.7132274723773411E-3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5.3167975601557436E-7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1.7931532091289068E-4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1.2144186792349389E-2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1.596759677507504E-4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8.4387896490504166E-4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2.7642737830382455E-5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1.657368608905291E-4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0.29542606383011449</v>
      </c>
      <c r="G1351" s="3">
        <f t="shared" ref="G1351:K1351" si="1502">SUM(G1352:G1374)</f>
        <v>0.30116037422395975</v>
      </c>
      <c r="H1351" s="3">
        <f t="shared" si="1502"/>
        <v>0.30984603697314489</v>
      </c>
      <c r="I1351" s="3">
        <f t="shared" si="1502"/>
        <v>0.3243074890238436</v>
      </c>
      <c r="J1351" s="3">
        <f t="shared" si="1502"/>
        <v>0.33845570524377572</v>
      </c>
      <c r="K1351" s="3">
        <f t="shared" si="1502"/>
        <v>0.352848751997064</v>
      </c>
      <c r="L1351" s="3">
        <f t="shared" ref="L1351:O1351" si="1503">SUM(L1352:L1374)</f>
        <v>0.36514945685863481</v>
      </c>
      <c r="M1351" s="3">
        <f t="shared" si="1503"/>
        <v>0.37744823902862817</v>
      </c>
      <c r="N1351" s="3">
        <f t="shared" si="1503"/>
        <v>0.38803947556943769</v>
      </c>
      <c r="O1351" s="3">
        <f t="shared" si="1503"/>
        <v>0.39908363705052541</v>
      </c>
      <c r="P1351" s="3">
        <f>SUM(P1352:P1374)</f>
        <v>0.41127987219928608</v>
      </c>
      <c r="Q1351" s="3">
        <f>SUM(Q1352:Q1374)</f>
        <v>0.425330801688382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1.9696518162745182E-3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1.6053943174827972E-3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1.0040492197712922E-3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1.794726345495504E-7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4.8580012140842985E-4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1.3007436842224277E-3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0.11018978325652889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0.11480612439625454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0.11953523035571638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0.12326792227263565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0.12604870357331402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0.12759856082274082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0.11147271279217442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7.0572026755369582E-2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6.0800825381863537E-2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4.0400806584174766E-4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6.7378188550183552E-4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1.2625837736585878E-3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3.966728295558615E-2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4.1314683953059171E-2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4.2998665427244134E-2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4.4292402903831123E-2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4.5434943351897294E-2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4.627917318893638E-2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4.6842251958566082E-2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4.7659236577387569E-2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4.7740014015196279E-2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8.0522706930953591E-4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1.1469359992078529E-3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1.3553743305459284E-3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0.10472499143192232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0.10033521142378168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9.5019887180846821E-2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8.8065214412301515E-2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8.2426772833296705E-2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7.7602890249658316E-2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9.0871772734716361E-2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0.1368468744694912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0.15214285315992948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3.4134724033647783E-5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4.8703941250789351E-5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8.8312299703004605E-5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3.520435530308508E-5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3.9933960552825985E-5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5.6357908935789843E-5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5.9880941110800105E-5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1.0920355673168009E-4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7.9588807059606479E-5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9.7099460864006273E-5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1.0782850171068E-4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1.7020620950581754E-4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5.934749148750678E-7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8.2257221737650899E-8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4.1810055791422802E-8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1.0886656578770141E-3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1.2410930342809791E-3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1.3662095715874455E-4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3.3827224848296362E-4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4.8407174171177585E-4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9.3451567880759945E-4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2.2836370874084141E-3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4.3662989736803848E-3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2.4234911250696115E-2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6.9265274333771817E-2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8.3742018324264283E-2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1.0642134419100572E-4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1.8471352960865687E-4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1.6874294467473933E-4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2.5843059625414174E-4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3.4207913013137444E-4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5.6038289696465999E-4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9.286542805730174E-4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1.3854105912763559E-3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2.1794910029007729E-3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2.8599181077889647E-3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4.5081975046651996E-3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2.9385468996938487E-3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4.7300449761914082E-2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6.9367854090941011E-2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8.1351374700375567E-2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9.4392971130471237E-2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0.10795069537176998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0.12019064892809656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0.13070038196758804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0.12335995376556493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8.3931170740164332E-2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7.6177828651132304E-2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6.5232290044416339E-6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1.2622012372116858E-5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1.0884845034545962E-5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1.1591707793018846E-5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1.9489122006484684E-5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1.8442381213490016E-5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2.5675417310461175E-5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2.7170968497777472E-5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2.5444085042739007E-5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3.7542713601904551E-5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4.8727266699834901E-5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0.24215004167746426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0.19378368613499408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0.12110870912454022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3.7102664539100544E-5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3.3082400749083148E-2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6.0095818055114748E-2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5.5307117792905161E-6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9.3542208831271685E-3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1.1762578959227204E-2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2.0256765256009057E-2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3.6033410727844752E-2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5.0780840475430113E-2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5.0882354538797428E-2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2.535381088871219E-4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4.8612916745146092E-5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5.1281135032512291E-5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4.3845486201580519E-3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3.5483544136902358E-3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2.2178555660117998E-3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2.7834631585059488E-5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3.4229944498678338E-4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8.9365069441769999E-8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1.5241457316807926E-5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1.0850271621255221E-3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9.0092587629850328E-6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4.9523787172019909E-5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1.0418315070030254E-6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6.4612572778347554E-6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509">IFERROR(G1352/G1317,"-")</f>
        <v>3.3737507326839351</v>
      </c>
      <c r="H1376" s="1">
        <f t="shared" si="1509"/>
        <v>2.1484705100107946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0.378693217018718</v>
      </c>
      <c r="G1377" s="1">
        <f t="shared" si="1512"/>
        <v>0.39241913775351189</v>
      </c>
      <c r="H1377" s="1">
        <f t="shared" si="1512"/>
        <v>0.40519948947137802</v>
      </c>
      <c r="I1377" s="1">
        <f t="shared" si="1512"/>
        <v>0.44721520359570838</v>
      </c>
      <c r="J1377" s="1">
        <f t="shared" si="1512"/>
        <v>0.47087852032573002</v>
      </c>
      <c r="K1377" s="1">
        <f t="shared" si="1512"/>
        <v>0.47270889581300651</v>
      </c>
      <c r="L1377" s="1">
        <f t="shared" ref="L1377:O1377" si="1513">IFERROR(L1353/L1318,"-")</f>
        <v>0.49702654655614953</v>
      </c>
      <c r="M1377" s="1">
        <f t="shared" si="1513"/>
        <v>0.53110461068841186</v>
      </c>
      <c r="N1377" s="1">
        <f t="shared" si="1513"/>
        <v>0.53779114078743739</v>
      </c>
      <c r="O1377" s="1">
        <f t="shared" si="1513"/>
        <v>0.54235716283703472</v>
      </c>
      <c r="P1377" s="1">
        <f t="shared" si="1511"/>
        <v>0.54235716283703472</v>
      </c>
      <c r="Q1377" s="1">
        <f t="shared" si="1511"/>
        <v>0.54235716283703472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0.27518070496490671</v>
      </c>
      <c r="G1378" s="1">
        <f t="shared" si="1514"/>
        <v>0.27814623437306774</v>
      </c>
      <c r="H1378" s="1">
        <f t="shared" si="1514"/>
        <v>0.28740023043679591</v>
      </c>
      <c r="I1378" s="1">
        <f t="shared" si="1514"/>
        <v>0.3234569676897841</v>
      </c>
      <c r="J1378" s="1">
        <f t="shared" si="1514"/>
        <v>0.33932361127791233</v>
      </c>
      <c r="K1378" s="1">
        <f t="shared" si="1514"/>
        <v>0.34359314219489745</v>
      </c>
      <c r="L1378" s="1">
        <f t="shared" ref="L1378:O1378" si="1515">IFERROR(L1354/L1319,"-")</f>
        <v>0.35774901932011777</v>
      </c>
      <c r="M1378" s="1">
        <f t="shared" si="1515"/>
        <v>0.38344612370165648</v>
      </c>
      <c r="N1378" s="1">
        <f t="shared" si="1515"/>
        <v>0.3891320094615715</v>
      </c>
      <c r="O1378" s="1">
        <f t="shared" si="1515"/>
        <v>0.39241606511730948</v>
      </c>
      <c r="P1378" s="1">
        <f t="shared" si="1511"/>
        <v>0.39241606511730998</v>
      </c>
      <c r="Q1378" s="1">
        <f t="shared" si="1511"/>
        <v>0.39241606511731031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0.18297040713439899</v>
      </c>
      <c r="G1379" s="1">
        <f t="shared" si="1516"/>
        <v>0.18529981484944366</v>
      </c>
      <c r="H1379" s="1">
        <f t="shared" si="1516"/>
        <v>0.18719248399169486</v>
      </c>
      <c r="I1379" s="1">
        <f t="shared" si="1516"/>
        <v>0.21579480900564998</v>
      </c>
      <c r="J1379" s="1">
        <f t="shared" si="1516"/>
        <v>0.21837667046546586</v>
      </c>
      <c r="K1379" s="1">
        <f t="shared" si="1516"/>
        <v>0.23637756278344862</v>
      </c>
      <c r="L1379" s="1">
        <f t="shared" ref="L1379:O1379" si="1517">IFERROR(L1355/L1320,"-")</f>
        <v>0.24135279765478834</v>
      </c>
      <c r="M1379" s="1">
        <f t="shared" si="1517"/>
        <v>0.25893474070799133</v>
      </c>
      <c r="N1379" s="1">
        <f t="shared" si="1517"/>
        <v>0.26161485762231296</v>
      </c>
      <c r="O1379" s="1">
        <f t="shared" si="1517"/>
        <v>0.26214281836713815</v>
      </c>
      <c r="P1379" s="1">
        <f t="shared" si="1511"/>
        <v>0.26214281836713776</v>
      </c>
      <c r="Q1379" s="1">
        <f t="shared" si="1511"/>
        <v>0.26214281836713776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0.12198710645807086</v>
      </c>
      <c r="G1380" s="1">
        <f t="shared" si="1518"/>
        <v>0.12413383981736821</v>
      </c>
      <c r="H1380" s="1">
        <f t="shared" si="1518"/>
        <v>0.12709283511134759</v>
      </c>
      <c r="I1380" s="1">
        <f t="shared" si="1518"/>
        <v>0.13690620500261905</v>
      </c>
      <c r="J1380" s="1">
        <f t="shared" si="1518"/>
        <v>0.15044428039597371</v>
      </c>
      <c r="K1380" s="1">
        <f t="shared" si="1518"/>
        <v>0.15698132083109603</v>
      </c>
      <c r="L1380" s="1">
        <f t="shared" ref="L1380:O1380" si="1519">IFERROR(L1356/L1321,"-")</f>
        <v>0.16499176926516829</v>
      </c>
      <c r="M1380" s="1">
        <f t="shared" si="1519"/>
        <v>0.17277937384517306</v>
      </c>
      <c r="N1380" s="1">
        <f t="shared" si="1519"/>
        <v>0.17547614587850296</v>
      </c>
      <c r="O1380" s="1">
        <f t="shared" si="1519"/>
        <v>0.17547614587850288</v>
      </c>
      <c r="P1380" s="1">
        <f t="shared" si="1511"/>
        <v>0.17547614587850288</v>
      </c>
      <c r="Q1380" s="1">
        <f t="shared" si="1511"/>
        <v>0.17547614587850308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0.23440176174444105</v>
      </c>
      <c r="J1381" s="1">
        <f t="shared" si="1520"/>
        <v>0.25166155898679538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>
        <f t="shared" si="1522"/>
        <v>0.30344095071385779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0.16251369968883861</v>
      </c>
      <c r="H1385" s="1">
        <f t="shared" si="1529"/>
        <v>0.16352187481666774</v>
      </c>
      <c r="I1385" s="1">
        <f t="shared" si="1529"/>
        <v>0.17533526566274321</v>
      </c>
      <c r="J1385" s="1">
        <f t="shared" si="1529"/>
        <v>0.19060623548022243</v>
      </c>
      <c r="K1385" s="1">
        <f t="shared" si="1529"/>
        <v>0.1988327978128071</v>
      </c>
      <c r="L1385" s="1">
        <f t="shared" ref="L1385:O1385" si="1530">IFERROR(L1361/L1332,"-")</f>
        <v>0.20946088480254588</v>
      </c>
      <c r="M1385" s="1">
        <f t="shared" si="1530"/>
        <v>0.22160780992817827</v>
      </c>
      <c r="N1385" s="1">
        <f t="shared" si="1530"/>
        <v>0.2243193077535176</v>
      </c>
      <c r="O1385" s="1">
        <f t="shared" si="1530"/>
        <v>0.22493286651934516</v>
      </c>
      <c r="P1385" s="1">
        <f t="shared" ref="P1385:Q1393" si="1531">IFERROR(P1361/P1332,"-")</f>
        <v>0.22493286651934499</v>
      </c>
      <c r="Q1385" s="1">
        <f t="shared" si="1531"/>
        <v>0.2249328665193451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</v>
      </c>
      <c r="H1386" s="1">
        <f t="shared" si="1532"/>
        <v>0.11886158817495242</v>
      </c>
      <c r="I1386" s="1">
        <f t="shared" si="1532"/>
        <v>0.12475484076993407</v>
      </c>
      <c r="J1386" s="1">
        <f t="shared" si="1532"/>
        <v>0.13503786493851824</v>
      </c>
      <c r="K1386" s="1">
        <f t="shared" si="1532"/>
        <v>0.1425760396004763</v>
      </c>
      <c r="L1386" s="1">
        <f t="shared" ref="L1386:O1386" si="1533">IFERROR(L1362/L1333,"-")</f>
        <v>0.14947596619015951</v>
      </c>
      <c r="M1386" s="1">
        <f t="shared" si="1533"/>
        <v>0.15785172705760681</v>
      </c>
      <c r="N1386" s="1">
        <f t="shared" si="1533"/>
        <v>0.16047244112925996</v>
      </c>
      <c r="O1386" s="1">
        <f t="shared" si="1533"/>
        <v>0.16121889029459091</v>
      </c>
      <c r="P1386" s="1">
        <f t="shared" si="1531"/>
        <v>0.16121889029459119</v>
      </c>
      <c r="Q1386" s="1">
        <f t="shared" si="1531"/>
        <v>0.16121889029459083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7.8235828164578899E-2</v>
      </c>
      <c r="H1387" s="1">
        <f t="shared" si="1534"/>
        <v>8.1944593276353242E-2</v>
      </c>
      <c r="I1387" s="1">
        <f t="shared" si="1534"/>
        <v>8.4197391889928766E-2</v>
      </c>
      <c r="J1387" s="1">
        <f t="shared" si="1534"/>
        <v>9.2650689542625717E-2</v>
      </c>
      <c r="K1387" s="1">
        <f t="shared" si="1534"/>
        <v>9.5329900368537487E-2</v>
      </c>
      <c r="L1387" s="1">
        <f t="shared" ref="L1387:O1387" si="1535">IFERROR(L1363/L1334,"-")</f>
        <v>0.10135055402705383</v>
      </c>
      <c r="M1387" s="1">
        <f t="shared" si="1535"/>
        <v>0.10567362192164211</v>
      </c>
      <c r="N1387" s="1">
        <f t="shared" si="1535"/>
        <v>0.10821927089389032</v>
      </c>
      <c r="O1387" s="1">
        <f t="shared" si="1535"/>
        <v>0.10864967662065907</v>
      </c>
      <c r="P1387" s="1">
        <f t="shared" si="1531"/>
        <v>0.10864967662065916</v>
      </c>
      <c r="Q1387" s="1">
        <f t="shared" si="1531"/>
        <v>0.10864967662065909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5.2751439830497723E-2</v>
      </c>
      <c r="H1388" s="1">
        <f t="shared" si="1536"/>
        <v>5.3948995770039185E-2</v>
      </c>
      <c r="I1388" s="1">
        <f t="shared" si="1536"/>
        <v>5.7124297333162356E-2</v>
      </c>
      <c r="J1388" s="1">
        <f t="shared" si="1536"/>
        <v>6.2979208056967856E-2</v>
      </c>
      <c r="K1388" s="1">
        <f t="shared" si="1536"/>
        <v>6.515550891460517E-2</v>
      </c>
      <c r="L1388" s="1">
        <f t="shared" ref="L1388:O1388" si="1537">IFERROR(L1364/L1335,"-")</f>
        <v>6.9011660882853126E-2</v>
      </c>
      <c r="M1388" s="1">
        <f t="shared" si="1537"/>
        <v>7.2202192488692002E-2</v>
      </c>
      <c r="N1388" s="1">
        <f t="shared" si="1537"/>
        <v>7.3435402919044809E-2</v>
      </c>
      <c r="O1388" s="1">
        <f t="shared" si="1537"/>
        <v>7.343540291904474E-2</v>
      </c>
      <c r="P1388" s="1">
        <f t="shared" si="1531"/>
        <v>7.343540291904474E-2</v>
      </c>
      <c r="Q1388" s="1">
        <f t="shared" si="1531"/>
        <v>7.3435402919044809E-2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13.968680714886801</v>
      </c>
      <c r="G1389" s="1">
        <f t="shared" ref="G1389:K1389" si="1538">IFERROR(G1365/G1336,"-")</f>
        <v>11.189596541502643</v>
      </c>
      <c r="H1389" s="1">
        <f t="shared" si="1538"/>
        <v>7.0209702814264183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0.12391916748597495</v>
      </c>
      <c r="G1390" s="1">
        <f t="shared" si="1540"/>
        <v>0.12851025633091714</v>
      </c>
      <c r="H1390" s="1">
        <f t="shared" si="1540"/>
        <v>0.1315204016627165</v>
      </c>
      <c r="I1390" s="1">
        <f t="shared" si="1540"/>
        <v>0.12391916748597495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8.7465847585616846E-2</v>
      </c>
      <c r="G1391" s="1">
        <f t="shared" si="1542"/>
        <v>8.7789832382088137E-2</v>
      </c>
      <c r="H1391" s="1">
        <f t="shared" si="1542"/>
        <v>9.0693091132801995E-2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5.7949527986548503E-2</v>
      </c>
      <c r="G1392" s="1">
        <f t="shared" si="1544"/>
        <v>5.8116110110844443E-2</v>
      </c>
      <c r="H1392" s="1">
        <f t="shared" si="1544"/>
        <v>5.8120793515878573E-2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3.8646481387947532E-2</v>
      </c>
      <c r="G1393" s="1">
        <f t="shared" si="1546"/>
        <v>3.8908075953791525E-2</v>
      </c>
      <c r="H1393" s="1">
        <f t="shared" si="1546"/>
        <v>3.9266304683348983E-2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13.968680714886784</v>
      </c>
      <c r="G1394" s="1">
        <f t="shared" ref="G1394:K1394" si="1548">IFERROR(G1370/G1346,"-")</f>
        <v>11.186996076539065</v>
      </c>
      <c r="H1394" s="1">
        <f t="shared" si="1548"/>
        <v>7.0144691190174786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</v>
      </c>
      <c r="H1395" s="1">
        <f t="shared" si="1551"/>
        <v>0.12615950872960136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>
        <f t="shared" si="1550"/>
        <v>0.16808063205466911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8.4998076233608902E-2</v>
      </c>
      <c r="H1396" s="1">
        <f t="shared" si="1553"/>
        <v>8.9345394687857488E-2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5.6422133461237117E-2</v>
      </c>
      <c r="H1397" s="1">
        <f t="shared" si="1555"/>
        <v>5.86858888911784E-2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3.7689157759834349E-2</v>
      </c>
      <c r="H1398" s="1">
        <f t="shared" si="1557"/>
        <v>3.8985034729857003E-2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0.81443941664540753</v>
      </c>
      <c r="G1399" s="3">
        <f t="shared" ref="G1399" si="1559">G1400+G1406+G1411+G1425</f>
        <v>0.84581528635184988</v>
      </c>
      <c r="H1399" s="3">
        <f t="shared" ref="H1399" si="1560">H1400+H1406+H1411+H1425</f>
        <v>1.0176984937223184</v>
      </c>
      <c r="I1399" s="3">
        <f t="shared" ref="I1399" si="1561">I1400+I1406+I1411+I1425</f>
        <v>0.59725402510645331</v>
      </c>
      <c r="J1399" s="3">
        <f t="shared" ref="J1399" si="1562">J1400+J1406+J1411+J1425</f>
        <v>0.58189497890295272</v>
      </c>
      <c r="K1399" s="3">
        <f t="shared" ref="K1399" si="1563">K1400+K1406+K1411+K1425</f>
        <v>0.54654235374190008</v>
      </c>
      <c r="L1399" s="3">
        <f t="shared" ref="L1399:O1399" si="1564">L1400+L1406+L1411+L1425</f>
        <v>0.52801205214683256</v>
      </c>
      <c r="M1399" s="3">
        <f t="shared" si="1564"/>
        <v>0.4966892059504433</v>
      </c>
      <c r="N1399" s="3">
        <f t="shared" si="1564"/>
        <v>0.5078241741886752</v>
      </c>
      <c r="O1399" s="3">
        <f t="shared" si="1564"/>
        <v>0.52392839402333691</v>
      </c>
      <c r="P1399" s="3">
        <f>P1400+P1406+P1411+P1425</f>
        <v>0.54459351044733362</v>
      </c>
      <c r="Q1399" s="3">
        <f>Q1400+Q1406+Q1411+Q1425</f>
        <v>0.55746821658209988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1.6909794190485001E-3</v>
      </c>
      <c r="G1400" s="1">
        <f t="shared" ref="G1400" si="1565">SUM(G1401:G1405)</f>
        <v>2.4791395830054499E-3</v>
      </c>
      <c r="H1400" s="1">
        <f t="shared" ref="H1400" si="1566">SUM(H1401:H1405)</f>
        <v>3.8441817925066466E-3</v>
      </c>
      <c r="I1400" s="1">
        <f t="shared" ref="I1400" si="1567">SUM(I1401:I1405)</f>
        <v>0.23092793864333208</v>
      </c>
      <c r="J1400" s="1">
        <f t="shared" ref="J1400" si="1568">SUM(J1401:J1405)</f>
        <v>0.22649227772021738</v>
      </c>
      <c r="K1400" s="1">
        <f t="shared" ref="K1400" si="1569">SUM(K1401:K1405)</f>
        <v>0.22010794866313602</v>
      </c>
      <c r="L1400" s="1">
        <f t="shared" ref="L1400:O1400" si="1570">SUM(L1401:L1405)</f>
        <v>0.21332793413245271</v>
      </c>
      <c r="M1400" s="1">
        <f t="shared" si="1570"/>
        <v>0.20226035051784355</v>
      </c>
      <c r="N1400" s="1">
        <f t="shared" si="1570"/>
        <v>0.19998727794405885</v>
      </c>
      <c r="O1400" s="1">
        <f t="shared" si="1570"/>
        <v>0.20180326359787079</v>
      </c>
      <c r="P1400" s="1">
        <f>SUM(P1401:P1405)</f>
        <v>0.20339283143489204</v>
      </c>
      <c r="Q1400" s="1">
        <f>SUM(Q1401:Q1405)</f>
        <v>0.2098359050177368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3.9521540065394484E-4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7.3005200754143473E-4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1.1954080116106465E-3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0.14386482871646897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0.13260958674596987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0.13091476788061918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0.12160003506945229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0.10627756943105315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0.10325934351656978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9.8261369745892474E-2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9.9496015268772969E-2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9.3775729138945177E-2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8.2098084106794729E-4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9.0371627913230488E-4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1.4143708020186935E-3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8.5516998319005777E-2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9.0793836571058981E-2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8.4323493280115444E-2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8.5434694944979336E-2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8.7197646900883732E-2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8.6525993912933183E-2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8.7255204451235552E-2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8.1770814809281181E-2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8.0128536688845148E-2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4.7478317732660788E-4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7.2786618591401874E-4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9.8341723085246615E-4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1.3203302706126555E-3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2.8406345243659273E-3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4.5091538738066044E-3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5.9711621043934959E-3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8.3574922808280702E-3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9.7860690197126982E-3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1.5874705250477142E-2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2.1548885947034205E-2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3.5171985109556575E-2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1.1750511041769157E-4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2.5098574802484027E-4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2.2578133724467726E-4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2.4821987882261916E-4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3.6053362859479114E-4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3.2204201362758087E-4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4.2764190507859658E-4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4.1587149484317854E-4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4.1198415026563474E-4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5.7711540980369316E-4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7.596540803898789E-4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3.8564559505723928E-7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3.8564559505723928E-7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0.81261081211480479</v>
      </c>
      <c r="G1411" s="1">
        <f t="shared" ref="G1411:K1411" si="1579">SUM(G1416:G1424)</f>
        <v>0.84260249269541776</v>
      </c>
      <c r="H1411" s="1">
        <f t="shared" si="1579"/>
        <v>1.0100509529093513</v>
      </c>
      <c r="I1411" s="1">
        <f t="shared" si="1579"/>
        <v>0.36632570081752619</v>
      </c>
      <c r="J1411" s="1">
        <f t="shared" si="1579"/>
        <v>0.35540270118273537</v>
      </c>
      <c r="K1411" s="1">
        <f t="shared" si="1579"/>
        <v>0.32643440507876403</v>
      </c>
      <c r="L1411" s="1">
        <f t="shared" ref="L1411:O1411" si="1580">SUM(L1416:L1424)</f>
        <v>0.3146841180143799</v>
      </c>
      <c r="M1411" s="1">
        <f t="shared" si="1580"/>
        <v>0.29442885543259972</v>
      </c>
      <c r="N1411" s="1">
        <f t="shared" si="1580"/>
        <v>0.30783689624461635</v>
      </c>
      <c r="O1411" s="1">
        <f t="shared" si="1580"/>
        <v>0.32212513042546614</v>
      </c>
      <c r="P1411" s="1">
        <f>SUM(P1416:P1424)</f>
        <v>0.34120067901244161</v>
      </c>
      <c r="Q1411" s="1">
        <f>SUM(Q1416:Q1424)</f>
        <v>0.34763231156436308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0.79241896782187826</v>
      </c>
      <c r="G1412" s="1">
        <f t="shared" ref="G1412:K1412" si="1581">IF(G1411-G1413&lt;0,0,G1411-G1413)</f>
        <v>0.82053892736188028</v>
      </c>
      <c r="H1412" s="1">
        <f t="shared" si="1581"/>
        <v>0.96476082254151352</v>
      </c>
      <c r="I1412" s="1">
        <f t="shared" si="1581"/>
        <v>0.35430225424365352</v>
      </c>
      <c r="J1412" s="1">
        <f t="shared" si="1581"/>
        <v>0.34287993664161237</v>
      </c>
      <c r="K1412" s="1">
        <f t="shared" si="1581"/>
        <v>0.31370122822932678</v>
      </c>
      <c r="L1412" s="1">
        <f t="shared" ref="L1412:O1412" si="1582">IF(L1411-L1413&lt;0,0,L1411-L1413)</f>
        <v>0.30224291174462409</v>
      </c>
      <c r="M1412" s="1">
        <f t="shared" si="1582"/>
        <v>0.28263102964843045</v>
      </c>
      <c r="N1412" s="1">
        <f t="shared" si="1582"/>
        <v>0.29536871872476528</v>
      </c>
      <c r="O1412" s="1">
        <f t="shared" si="1582"/>
        <v>0.30679531593402865</v>
      </c>
      <c r="P1412" s="1">
        <f>IF(P1411-P1413&lt;0,0,P1411-P1413)</f>
        <v>0.32142580856803349</v>
      </c>
      <c r="Q1412" s="1">
        <f>IF(Q1411-Q1413&lt;0,0,Q1411-Q1413)</f>
        <v>0.32627729568282027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2.0191844292926579E-2</v>
      </c>
      <c r="G1413" s="1">
        <f t="shared" ref="G1413" si="1583">SUM(G1414:G1415)</f>
        <v>2.2063565333537514E-2</v>
      </c>
      <c r="H1413" s="1">
        <f t="shared" ref="H1413" si="1584">SUM(H1414:H1415)</f>
        <v>4.5290130367837841E-2</v>
      </c>
      <c r="I1413" s="1">
        <f t="shared" ref="I1413" si="1585">SUM(I1414:I1415)</f>
        <v>1.2023446573872649E-2</v>
      </c>
      <c r="J1413" s="1">
        <f t="shared" ref="J1413" si="1586">SUM(J1414:J1415)</f>
        <v>1.2522764541123015E-2</v>
      </c>
      <c r="K1413" s="1">
        <f t="shared" ref="K1413" si="1587">SUM(K1414:K1415)</f>
        <v>1.2733176849437231E-2</v>
      </c>
      <c r="L1413" s="1">
        <f t="shared" ref="L1413:O1413" si="1588">SUM(L1414:L1415)</f>
        <v>1.2441206269755813E-2</v>
      </c>
      <c r="M1413" s="1">
        <f t="shared" si="1588"/>
        <v>1.1797825784169281E-2</v>
      </c>
      <c r="N1413" s="1">
        <f t="shared" si="1588"/>
        <v>1.246817751985105E-2</v>
      </c>
      <c r="O1413" s="1">
        <f t="shared" si="1588"/>
        <v>1.5329814491437492E-2</v>
      </c>
      <c r="P1413" s="1">
        <f>SUM(P1414:P1415)</f>
        <v>1.9774870444408139E-2</v>
      </c>
      <c r="Q1413" s="1">
        <f>SUM(Q1414:Q1415)</f>
        <v>2.1355015881542795E-2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2.0191844292926579E-2</v>
      </c>
      <c r="G1414" s="1">
        <f>[1]Transport!C$26/SUM([1]Transport!C$22,[1]Transport!C$26)*G1411*(G$34+G$582)/(G$34+G$582+G$38)</f>
        <v>2.2063565333537514E-2</v>
      </c>
      <c r="H1414" s="1">
        <f>[1]Transport!D$26/SUM([1]Transport!D$22,[1]Transport!D$26)*H1411*(H$34+H$582)/(H$34+H$582+H$38)</f>
        <v>4.5290130367837841E-2</v>
      </c>
      <c r="I1414" s="1">
        <f>[1]Transport!E$26/SUM([1]Transport!E$22,[1]Transport!E$26)*I1411*(I$34+I$582)/(I$34+I$582+I$38)</f>
        <v>1.2023446573872649E-2</v>
      </c>
      <c r="J1414" s="1">
        <f>[1]Transport!F$26/SUM([1]Transport!F$22,[1]Transport!F$26)*J1411*(J$34+J$582)/(J$34+J$582+J$38)</f>
        <v>1.2522764541123015E-2</v>
      </c>
      <c r="K1414" s="1">
        <f>[1]Transport!G$26/SUM([1]Transport!G$22,[1]Transport!G$26)*K1411*(K$34+K$582)/(K$34+K$582+K$38)</f>
        <v>1.2733176849437231E-2</v>
      </c>
      <c r="L1414" s="1">
        <f>[1]Transport!H$26/SUM([1]Transport!H$22,[1]Transport!H$26)*L1411*(L$34+L$582)/(L$34+L$582+L$38)</f>
        <v>1.2441206269755813E-2</v>
      </c>
      <c r="M1414" s="1">
        <f>[1]Transport!I$26/SUM([1]Transport!I$22,[1]Transport!I$26)*M1411*(M$34+M$582)/(M$34+M$582+M$38)</f>
        <v>1.1797825784169281E-2</v>
      </c>
      <c r="N1414" s="1">
        <f>[1]Transport!J$26/SUM([1]Transport!J$22,[1]Transport!J$26)*N1411*(N$34+N$582)/(N$34+N$582+N$38)</f>
        <v>1.246817751985105E-2</v>
      </c>
      <c r="O1414" s="1">
        <f>[1]Transport!K$26/SUM([1]Transport!K$22,[1]Transport!K$26)*O1411*(O$34+O$582)/(O$34+O$582+O$38)</f>
        <v>1.5329814491437492E-2</v>
      </c>
      <c r="P1414" s="1">
        <f>[1]Transport!L$26/SUM([1]Transport!L$22,[1]Transport!L$26)*P1411*(P$34+P$582)/(P$34+P$582+P$38)</f>
        <v>1.9774870444408139E-2</v>
      </c>
      <c r="Q1414" s="1">
        <f>[1]Transport!M$26/SUM([1]Transport!M$22,[1]Transport!M$26)*Q1411*(Q$34+Q$582)/(Q$34+Q$582+Q$38)</f>
        <v>2.1355015881542795E-2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0</v>
      </c>
      <c r="M1415" s="1">
        <f>(M$38+M$718)/([1]Transport!I$22+[1]Transport!I$26)*M1411</f>
        <v>0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2.7992714621694749E-3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3.6423811854710071E-3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2.153321971946706E-3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1.3045731462118884E-2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1.5203485835645883E-2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2.4489573424444272E-2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3.9631500542933761E-2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5.2294191700159295E-2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7.0555449895875214E-2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7.5919874434039025E-2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9.7725757449433556E-2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8.8082667833813395E-4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4.3745716552288476E-2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0.22816480244882725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0.21270148825201424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0.19532432990816528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0.18117693569318497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0.15890835015520141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0.16105143694981391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0.16862614399518669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0.19252319961921266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0.20666886866484421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5.7325945079201559E-4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7.7064900439812439E-3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0.13576311419001849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0.12946938561084753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0.11560265771565575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0.10874267880792132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9.5541464413338051E-2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9.4107080381847258E-2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8.2607923222120128E-2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7.2263271502518558E-2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4.2613747513711504E-2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1.4690289659713434E-4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2.7282092514466574E-4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2.4446220673376718E-4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1.8609585775468417E-4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3.0393161929714104E-4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2.7493008882934075E-4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3.4754032112650204E-4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3.841872127959224E-4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3.3561331228411042E-4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4.9433345667138171E-4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6.2393793637385321E-4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6.0274764196772447E-3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6.0134856284426094E-3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5.9686767732705015E-3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0.11308701651318712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0.30725309384048249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0.37213996569181296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0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0.51879068900388436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0.39735728195138759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0.4297220096470879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0.15766041390845925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0.12642334269304686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0.14554961189469712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1.7045216269596913E-2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1.1550280941614213E-3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1.3032801955974987E-3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1.3762511155425308E-4</v>
      </c>
      <c r="G1425" s="1">
        <f t="shared" ref="G1425" si="1589">SUM(G1430:G1434)</f>
        <v>7.3365407342667536E-4</v>
      </c>
      <c r="H1425" s="1">
        <f t="shared" ref="H1425" si="1590">SUM(H1430:H1434)</f>
        <v>3.803359020460367E-3</v>
      </c>
      <c r="I1425" s="1">
        <f t="shared" ref="I1425" si="1591">SUM(I1430:I1434)</f>
        <v>0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0</v>
      </c>
      <c r="M1425" s="1">
        <f t="shared" si="1594"/>
        <v>0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1.2710721367772179E-4</v>
      </c>
      <c r="G1426" s="1">
        <f t="shared" ref="G1426:K1426" si="1595">IF(G1425-G1427&lt;0,0,G1425-G1427)</f>
        <v>6.4345374515737254E-4</v>
      </c>
      <c r="H1426" s="1">
        <f t="shared" si="1595"/>
        <v>3.6735387514225761E-3</v>
      </c>
      <c r="I1426" s="1">
        <f t="shared" si="1595"/>
        <v>0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1.0517897876531303E-5</v>
      </c>
      <c r="G1427" s="1">
        <f t="shared" ref="G1427" si="1597">SUM(G1428:G1429)</f>
        <v>9.0200328269302864E-5</v>
      </c>
      <c r="H1427" s="1">
        <f t="shared" ref="H1427" si="1598">SUM(H1428:H1429)</f>
        <v>1.2982026903779101E-4</v>
      </c>
      <c r="I1427" s="1">
        <f t="shared" ref="I1427" si="1599">SUM(I1428:I1429)</f>
        <v>0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0</v>
      </c>
      <c r="M1427" s="1">
        <f t="shared" si="1602"/>
        <v>0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1.0517897876531303E-5</v>
      </c>
      <c r="G1428" s="1">
        <f>IF(SUM([1]Transport!C$24,[1]Transport!C$27)=0,0,[1]Transport!C$27/SUM([1]Transport!C$24,[1]Transport!C$27)*G1425*(G$47+G$614)/(G$47+G$614+G$49))</f>
        <v>9.0200328269302864E-5</v>
      </c>
      <c r="H1428" s="1">
        <f>IF(SUM([1]Transport!D$24,[1]Transport!D$27)=0,0,[1]Transport!D$27/SUM([1]Transport!D$24,[1]Transport!D$27)*H1425*(H$47+H$614)/(H$47+H$614+H$49))</f>
        <v>1.2982026903779101E-4</v>
      </c>
      <c r="I1428" s="1">
        <f>IF(SUM([1]Transport!E$24,[1]Transport!E$27)=0,0,[1]Transport!E$27/SUM([1]Transport!E$24,[1]Transport!E$27)*I1425*(I$47+I$614)/(I$47+I$614+I$49))</f>
        <v>0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0</v>
      </c>
      <c r="M1428" s="1">
        <f>IF(SUM([1]Transport!I$24,[1]Transport!I$27)=0,0,[1]Transport!I$27/SUM([1]Transport!I$24,[1]Transport!I$27)*M1425*(M$47+M$614)/(M$47+M$614+M$49))</f>
        <v>0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0</v>
      </c>
      <c r="M1429" s="1">
        <f>IF(([1]Transport!I$24+[1]Transport!I$27)=0,0,(M$49+M$716)/([1]Transport!I$24+[1]Transport!I$27)*M1425)</f>
        <v>0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1.3762511155425308E-4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1.376384338237645E-4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1.3681600699605339E-4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2.1686996195269075E-4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1.8636306324336842E-3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0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1.681298765265049E-4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9.7367424037196496E-4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0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1.4800396930167954E-4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6.2950045057701511E-4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6.3011831822035728E-5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1.9973769008164893E-4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0.13099195423317722</v>
      </c>
      <c r="G1435" s="3">
        <f t="shared" ref="G1435" si="1603">SUM(G1436:G1458)</f>
        <v>0.13164460395424593</v>
      </c>
      <c r="H1435" s="3">
        <f t="shared" ref="H1435" si="1604">SUM(H1436:H1458)</f>
        <v>0.13268859895724905</v>
      </c>
      <c r="I1435" s="3">
        <f t="shared" ref="I1435" si="1605">SUM(I1436:I1458)</f>
        <v>0.13441671096037863</v>
      </c>
      <c r="J1435" s="3">
        <f t="shared" ref="J1435" si="1606">SUM(J1436:J1458)</f>
        <v>0.13463779967787962</v>
      </c>
      <c r="K1435" s="3">
        <f t="shared" ref="K1435" si="1607">SUM(K1436:K1458)</f>
        <v>0.13472998015525825</v>
      </c>
      <c r="L1435" s="3">
        <f t="shared" ref="L1435:O1435" si="1608">SUM(L1436:L1458)</f>
        <v>0.13506010781489905</v>
      </c>
      <c r="M1435" s="3">
        <f t="shared" si="1608"/>
        <v>0.13539339596815991</v>
      </c>
      <c r="N1435" s="3">
        <f t="shared" si="1608"/>
        <v>0.13968786750674905</v>
      </c>
      <c r="O1435" s="3">
        <f t="shared" si="1608"/>
        <v>0.14382276451598397</v>
      </c>
      <c r="P1435" s="3">
        <f>SUM(P1436:P1458)</f>
        <v>0.14780364786400046</v>
      </c>
      <c r="Q1435" s="3">
        <f>SUM(Q1436:Q1458)</f>
        <v>0.15163349738540433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1.4966539148898397E-4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2.8067139825851072E-4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4.7372548962063921E-4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6.4309135387420321E-2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6.2270489796898941E-2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6.1812671863355886E-2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5.9858731573002609E-2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5.6347204132991678E-2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5.5466573385372087E-2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5.3292757711863169E-2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5.3962376554761993E-2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5.0859938398772536E-2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2.2591808660775992E-4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2.5152514771706233E-4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4.0374202676938067E-4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2.7693904248489061E-2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2.9563687664828309E-2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2.9504296097531302E-2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3.0931895243731935E-2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3.315103434099928E-2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3.3785821511723192E-2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3.4240343991760222E-2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3.2088181388894362E-2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3.1443725071044662E-2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8.6871271256013096E-5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1.347398411614082E-4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1.8509311056576233E-4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2.7100466634204386E-4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6.3997385287618499E-4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1.051739018056876E-3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1.4659331337133973E-3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2.148214450531876E-3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2.5589464811122315E-3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4.1614399751076789E-3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5.6488856948275551E-3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9.2200833041861715E-3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1.4856675324702551E-5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3.2533860580152646E-5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3.1320635872755395E-5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3.7469065402324761E-5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5.6485621415879771E-5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5.3197290449569444E-5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7.3872934323536521E-5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7.2975527095812715E-5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7.2293390851643606E-5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1.012699878394449E-4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1.3330117022769444E-4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4.3619752897286608E-8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4.5491996175054658E-4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5.9935427415280676E-4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3.7579478006733889E-4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2.5169696845050767E-3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2.9923356409574161E-3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5.1096717287285633E-3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8.7547435841841704E-3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1.1701256808972261E-2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1.5870239593641242E-2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1.7076874982237134E-2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2.1981734755875303E-2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1.0261096524660568E-4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5.3473222433531656E-3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2.9714866189596643E-2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2.7939419921725064E-2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2.8038224571073491E-2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2.6751098235288113E-2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2.4674667878329424E-2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2.587407975389017E-2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2.7185719809559885E-2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3.1038376598573454E-2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3.3318925664584734E-2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4.4849427885884998E-5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6.3120485807395099E-4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1.2006626214849941E-2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1.1658084557282997E-2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1.1254394581421389E-2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1.0870608101325608E-2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1.0218571050720852E-2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1.0200001095815319E-2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8.9753241443875764E-3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7.8513810802995198E-3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4.6299698869591618E-3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7.7493393107695669E-6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1.4717081403250909E-5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1.4015217987625432E-5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1.1705134360710374E-5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1.9832761446027514E-5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1.897250865927092E-5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2.508759607908529E-5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2.8212942768013332E-5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2.4645898812578864E-5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3.630157656702711E-5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4.5819133754091275E-5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5.9974894798917419E-2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4.7985971535893505E-2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2.998628733848744E-2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1.4013648939786837E-2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3.8924698795358231E-2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4.7710589438223691E-2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0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4.5376467333250799E-2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3.4892915704372085E-2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3.7733725366633677E-2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9.1363465681590771E-3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7.3550815544525441E-3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8.4671973682127876E-3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6.5873763331651669E-4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4.5007493282674708E-5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5.1220834813752219E-5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1.3694042103938398E-3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1.0979139292570962E-3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6.8635386513124269E-4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2.6075906333137078E-5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2.3468026369601215E-4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0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1.4290716062147111E-5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8.6213713777289684E-5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0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8.3506997087322047E-6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3.6864707967222733E-5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2.3748628702768549E-6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7.7731157868130005E-6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0.37869321701871811</v>
      </c>
      <c r="G1461" s="1">
        <f t="shared" si="1617"/>
        <v>0.38445397774292261</v>
      </c>
      <c r="H1461" s="1">
        <f t="shared" si="1617"/>
        <v>0.39628769844227479</v>
      </c>
      <c r="I1461" s="1">
        <f t="shared" si="1617"/>
        <v>0.44701082231962169</v>
      </c>
      <c r="J1461" s="1">
        <f t="shared" si="1617"/>
        <v>0.46957758729906757</v>
      </c>
      <c r="K1461" s="1">
        <f t="shared" si="1617"/>
        <v>0.4721596567296571</v>
      </c>
      <c r="L1461" s="1">
        <f t="shared" ref="L1461:O1461" si="1618">IFERROR(L1437/L1402,"-")</f>
        <v>0.49225916373144207</v>
      </c>
      <c r="M1461" s="1">
        <f t="shared" si="1618"/>
        <v>0.53018905526952742</v>
      </c>
      <c r="N1461" s="1">
        <f t="shared" si="1618"/>
        <v>0.53715791226652043</v>
      </c>
      <c r="O1461" s="1">
        <f t="shared" si="1618"/>
        <v>0.54235716283703561</v>
      </c>
      <c r="P1461" s="1">
        <f t="shared" si="1616"/>
        <v>0.54235716283703472</v>
      </c>
      <c r="Q1461" s="1">
        <f t="shared" si="1616"/>
        <v>0.54235716283703461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0.27518070496490687</v>
      </c>
      <c r="G1462" s="1">
        <f t="shared" si="1619"/>
        <v>0.27832313473268616</v>
      </c>
      <c r="H1462" s="1">
        <f t="shared" si="1619"/>
        <v>0.2854569863808914</v>
      </c>
      <c r="I1462" s="1">
        <f t="shared" si="1619"/>
        <v>0.32384092979014456</v>
      </c>
      <c r="J1462" s="1">
        <f t="shared" si="1619"/>
        <v>0.3256133762085332</v>
      </c>
      <c r="K1462" s="1">
        <f t="shared" si="1619"/>
        <v>0.34989413922310536</v>
      </c>
      <c r="L1462" s="1">
        <f t="shared" ref="L1462:O1462" si="1620">IFERROR(L1438/L1403,"-")</f>
        <v>0.36205308936436581</v>
      </c>
      <c r="M1462" s="1">
        <f t="shared" si="1620"/>
        <v>0.38018267142783757</v>
      </c>
      <c r="N1462" s="1">
        <f t="shared" si="1620"/>
        <v>0.39047019264199601</v>
      </c>
      <c r="O1462" s="1">
        <f t="shared" si="1620"/>
        <v>0.3924160651173097</v>
      </c>
      <c r="P1462" s="1">
        <f t="shared" si="1616"/>
        <v>0.39241606511730975</v>
      </c>
      <c r="Q1462" s="1">
        <f t="shared" si="1616"/>
        <v>0.39241606511731053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0.18297040713439922</v>
      </c>
      <c r="G1463" s="1">
        <f t="shared" si="1621"/>
        <v>0.1851162257142204</v>
      </c>
      <c r="H1463" s="1">
        <f t="shared" si="1621"/>
        <v>0.18821422358576742</v>
      </c>
      <c r="I1463" s="1">
        <f t="shared" si="1621"/>
        <v>0.20525520952897119</v>
      </c>
      <c r="J1463" s="1">
        <f t="shared" si="1621"/>
        <v>0.22529257015878762</v>
      </c>
      <c r="K1463" s="1">
        <f t="shared" si="1621"/>
        <v>0.23324531552723513</v>
      </c>
      <c r="L1463" s="1">
        <f t="shared" ref="L1463:O1463" si="1622">IFERROR(L1439/L1404,"-")</f>
        <v>0.24550214984697613</v>
      </c>
      <c r="M1463" s="1">
        <f t="shared" si="1622"/>
        <v>0.25704055455245101</v>
      </c>
      <c r="N1463" s="1">
        <f t="shared" si="1622"/>
        <v>0.26148870153660103</v>
      </c>
      <c r="O1463" s="1">
        <f t="shared" si="1622"/>
        <v>0.26214281836713782</v>
      </c>
      <c r="P1463" s="1">
        <f t="shared" si="1616"/>
        <v>0.26214281836713776</v>
      </c>
      <c r="Q1463" s="1">
        <f t="shared" si="1616"/>
        <v>0.26214281836713799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0.12643429100140421</v>
      </c>
      <c r="H1464" s="1">
        <f t="shared" si="1623"/>
        <v>0.12962433459342379</v>
      </c>
      <c r="I1464" s="1">
        <f t="shared" si="1623"/>
        <v>0.13872110181902897</v>
      </c>
      <c r="J1464" s="1">
        <f t="shared" si="1623"/>
        <v>0.15095110665612965</v>
      </c>
      <c r="K1464" s="1">
        <f t="shared" si="1623"/>
        <v>0.15667226837073986</v>
      </c>
      <c r="L1464" s="1">
        <f t="shared" ref="L1464:O1464" si="1624">IFERROR(L1440/L1405,"-")</f>
        <v>0.16518742337479109</v>
      </c>
      <c r="M1464" s="1">
        <f t="shared" si="1624"/>
        <v>0.17274484433409154</v>
      </c>
      <c r="N1464" s="1">
        <f t="shared" si="1624"/>
        <v>0.17547614587850302</v>
      </c>
      <c r="O1464" s="1">
        <f t="shared" si="1624"/>
        <v>0.17547614587850296</v>
      </c>
      <c r="P1464" s="1">
        <f t="shared" si="1616"/>
        <v>0.17547614587850299</v>
      </c>
      <c r="Q1464" s="1">
        <f t="shared" si="1616"/>
        <v>0.17547614587850299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0.11310839137372324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0.16251369968883875</v>
      </c>
      <c r="H1469" s="1">
        <f t="shared" si="1634"/>
        <v>0.16455012356849258</v>
      </c>
      <c r="I1469" s="1">
        <f t="shared" si="1634"/>
        <v>0.17451862051433137</v>
      </c>
      <c r="J1469" s="1">
        <f t="shared" si="1634"/>
        <v>0.19293434728544315</v>
      </c>
      <c r="K1469" s="1">
        <f t="shared" si="1634"/>
        <v>0.19681905013793791</v>
      </c>
      <c r="L1469" s="1">
        <f t="shared" ref="L1469:O1469" si="1635">IFERROR(L1445/L1416,"-")</f>
        <v>0.20864682451464603</v>
      </c>
      <c r="M1469" s="1">
        <f t="shared" si="1635"/>
        <v>0.22090366158858774</v>
      </c>
      <c r="N1469" s="1">
        <f t="shared" si="1635"/>
        <v>0.22375824978927089</v>
      </c>
      <c r="O1469" s="1">
        <f t="shared" si="1635"/>
        <v>0.2249328665193451</v>
      </c>
      <c r="P1469" s="1">
        <f t="shared" ref="P1469:Q1477" si="1636">IFERROR(P1445/P1416,"-")</f>
        <v>0.22493286651934502</v>
      </c>
      <c r="Q1469" s="1">
        <f t="shared" si="1636"/>
        <v>0.2249328665193448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0.11649393435744133</v>
      </c>
      <c r="H1470" s="1">
        <f t="shared" si="1637"/>
        <v>0.12223647627217642</v>
      </c>
      <c r="I1470" s="1">
        <f t="shared" si="1637"/>
        <v>0.1302342248702496</v>
      </c>
      <c r="J1470" s="1">
        <f t="shared" si="1637"/>
        <v>0.13135507490489073</v>
      </c>
      <c r="K1470" s="1">
        <f t="shared" si="1637"/>
        <v>0.14354701528609412</v>
      </c>
      <c r="L1470" s="1">
        <f t="shared" ref="L1470:O1470" si="1638">IFERROR(L1446/L1417,"-")</f>
        <v>0.14765178654191338</v>
      </c>
      <c r="M1470" s="1">
        <f t="shared" si="1638"/>
        <v>0.15527609376241308</v>
      </c>
      <c r="N1470" s="1">
        <f t="shared" si="1638"/>
        <v>0.16065724245573126</v>
      </c>
      <c r="O1470" s="1">
        <f t="shared" si="1638"/>
        <v>0.16121889029459086</v>
      </c>
      <c r="P1470" s="1">
        <f t="shared" si="1636"/>
        <v>0.16121889029459083</v>
      </c>
      <c r="Q1470" s="1">
        <f t="shared" si="1636"/>
        <v>0.16121889029459091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7.8235828164578886E-2</v>
      </c>
      <c r="H1471" s="1">
        <f t="shared" si="1639"/>
        <v>8.1905621686609587E-2</v>
      </c>
      <c r="I1471" s="1">
        <f t="shared" si="1639"/>
        <v>8.8438058352470275E-2</v>
      </c>
      <c r="J1471" s="1">
        <f t="shared" si="1639"/>
        <v>9.0045106047882795E-2</v>
      </c>
      <c r="K1471" s="1">
        <f t="shared" si="1639"/>
        <v>9.7354116279086522E-2</v>
      </c>
      <c r="L1471" s="1">
        <f t="shared" ref="L1471:O1471" si="1640">IFERROR(L1447/L1418,"-")</f>
        <v>9.996634458975405E-2</v>
      </c>
      <c r="M1471" s="1">
        <f t="shared" si="1640"/>
        <v>0.1069543063157643</v>
      </c>
      <c r="N1471" s="1">
        <f t="shared" si="1640"/>
        <v>0.10838718037397368</v>
      </c>
      <c r="O1471" s="1">
        <f t="shared" si="1640"/>
        <v>0.10864967662065897</v>
      </c>
      <c r="P1471" s="1">
        <f t="shared" si="1636"/>
        <v>0.10864967662065894</v>
      </c>
      <c r="Q1471" s="1">
        <f t="shared" si="1636"/>
        <v>0.10864967662065889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5.2751439830497765E-2</v>
      </c>
      <c r="H1472" s="1">
        <f t="shared" si="1641"/>
        <v>5.3944107826212541E-2</v>
      </c>
      <c r="I1472" s="1">
        <f t="shared" si="1641"/>
        <v>5.7330816795288023E-2</v>
      </c>
      <c r="J1472" s="1">
        <f t="shared" si="1641"/>
        <v>6.2898414300765093E-2</v>
      </c>
      <c r="K1472" s="1">
        <f t="shared" si="1641"/>
        <v>6.5254024875371269E-2</v>
      </c>
      <c r="L1472" s="1">
        <f t="shared" ref="L1472:O1472" si="1642">IFERROR(L1448/L1419,"-")</f>
        <v>6.9008484084286087E-2</v>
      </c>
      <c r="M1472" s="1">
        <f t="shared" si="1642"/>
        <v>7.2186145186743947E-2</v>
      </c>
      <c r="N1472" s="1">
        <f t="shared" si="1642"/>
        <v>7.3435402919044712E-2</v>
      </c>
      <c r="O1472" s="1">
        <f t="shared" si="1642"/>
        <v>7.3435402919044823E-2</v>
      </c>
      <c r="P1472" s="1">
        <f t="shared" si="1636"/>
        <v>7.3435402919044837E-2</v>
      </c>
      <c r="Q1472" s="1">
        <f t="shared" si="1636"/>
        <v>7.3435402919044837E-2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9.950249594195661</v>
      </c>
      <c r="G1473" s="1">
        <f t="shared" ref="G1473:K1473" si="1643">IFERROR(G1449/G1420,"-")</f>
        <v>7.9797266512003047</v>
      </c>
      <c r="H1473" s="1">
        <f t="shared" si="1643"/>
        <v>5.0239422367072875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0.12391916748597484</v>
      </c>
      <c r="G1474" s="1">
        <f t="shared" si="1645"/>
        <v>0.12668610853945342</v>
      </c>
      <c r="H1474" s="1">
        <f t="shared" si="1645"/>
        <v>0.12820603492433041</v>
      </c>
      <c r="I1474" s="1" t="str">
        <f t="shared" si="1645"/>
        <v>-</v>
      </c>
      <c r="J1474" s="1" t="str">
        <f t="shared" si="1645"/>
        <v>-</v>
      </c>
      <c r="K1474" s="1" t="str">
        <f t="shared" si="1645"/>
        <v>-</v>
      </c>
      <c r="L1474" s="1" t="str">
        <f t="shared" ref="L1474:O1474" si="1646">IFERROR(L1450/L1421,"-")</f>
        <v>-</v>
      </c>
      <c r="M1474" s="1" t="str">
        <f t="shared" si="1646"/>
        <v>-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8.7465847585616652E-2</v>
      </c>
      <c r="G1475" s="1">
        <f t="shared" si="1647"/>
        <v>8.781244811474441E-2</v>
      </c>
      <c r="H1475" s="1">
        <f t="shared" si="1647"/>
        <v>8.7809617658687653E-2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5.7949527986548482E-2</v>
      </c>
      <c r="G1476" s="1">
        <f t="shared" si="1649"/>
        <v>5.8178192395296195E-2</v>
      </c>
      <c r="H1476" s="1">
        <f t="shared" si="1649"/>
        <v>5.8173960466062068E-2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3.8646481387947483E-2</v>
      </c>
      <c r="G1477" s="1">
        <f t="shared" si="1651"/>
        <v>3.8966578830579225E-2</v>
      </c>
      <c r="H1477" s="1">
        <f t="shared" si="1651"/>
        <v>3.9301475604998082E-2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9.9502495941956646</v>
      </c>
      <c r="G1478" s="1">
        <f t="shared" ref="G1478:K1478" si="1653">IFERROR(G1454/G1430,"-")</f>
        <v>7.9767976048237452</v>
      </c>
      <c r="H1478" s="1">
        <f t="shared" si="1653"/>
        <v>5.0166196207658755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0.12023751974847224</v>
      </c>
      <c r="H1479" s="1">
        <f t="shared" si="1656"/>
        <v>0.1259263824127784</v>
      </c>
      <c r="I1479" s="1" t="str">
        <f t="shared" si="1656"/>
        <v>-</v>
      </c>
      <c r="J1479" s="1" t="str">
        <f t="shared" si="1656"/>
        <v>-</v>
      </c>
      <c r="K1479" s="1" t="str">
        <f t="shared" si="1656"/>
        <v>-</v>
      </c>
      <c r="L1479" s="1" t="str">
        <f t="shared" ref="L1479:O1479" si="1657">IFERROR(L1455/L1431,"-")</f>
        <v>-</v>
      </c>
      <c r="M1479" s="1" t="str">
        <f t="shared" si="1657"/>
        <v>-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8.4998076233608874E-2</v>
      </c>
      <c r="H1480" s="1">
        <f t="shared" si="1658"/>
        <v>8.8544720813764313E-2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 t="str">
        <f t="shared" ref="L1480:O1480" si="1659">IFERROR(L1456/L1432,"-")</f>
        <v>-</v>
      </c>
      <c r="M1480" s="1" t="str">
        <f t="shared" si="1659"/>
        <v>-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5.6422133461237117E-2</v>
      </c>
      <c r="H1481" s="1">
        <f t="shared" si="1660"/>
        <v>5.8561845243210967E-2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3.7689157759834349E-2</v>
      </c>
      <c r="H1482" s="1">
        <f t="shared" si="1662"/>
        <v>3.8916620011153126E-2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2.4140215009246062</v>
      </c>
      <c r="G1497" s="3">
        <f t="shared" ref="G1497:K1497" si="1687">SUM(G1498,G1503,G1508)</f>
        <v>1.6969949610465114</v>
      </c>
      <c r="H1497" s="3">
        <f t="shared" si="1687"/>
        <v>1.6763998389887169</v>
      </c>
      <c r="I1497" s="3">
        <f t="shared" si="1687"/>
        <v>1.5026858997015726</v>
      </c>
      <c r="J1497" s="3">
        <f t="shared" si="1687"/>
        <v>1.1745385094639518</v>
      </c>
      <c r="K1497" s="3">
        <f t="shared" si="1687"/>
        <v>1.0717259607667255</v>
      </c>
      <c r="L1497" s="3">
        <f t="shared" ref="L1497:O1497" si="1688">SUM(L1498,L1503,L1508)</f>
        <v>0.93896454564693654</v>
      </c>
      <c r="M1497" s="3">
        <f t="shared" si="1688"/>
        <v>0.87787390672640619</v>
      </c>
      <c r="N1497" s="3">
        <f t="shared" si="1688"/>
        <v>0.84282842764389576</v>
      </c>
      <c r="O1497" s="3">
        <f t="shared" si="1688"/>
        <v>0.81265606457675998</v>
      </c>
      <c r="P1497" s="3">
        <f>SUM(P1498,P1503,P1508)</f>
        <v>0.79768999192830004</v>
      </c>
      <c r="Q1497" s="3">
        <f>SUM(Q1498,Q1503,Q1508)</f>
        <v>0.77249725209435538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2.1367449086740699E-3</v>
      </c>
      <c r="G1498" s="1">
        <f t="shared" ref="G1498:K1498" si="1690">SUM(G1499:G1502)</f>
        <v>3.2010730858899497E-3</v>
      </c>
      <c r="H1498" s="1">
        <f t="shared" si="1690"/>
        <v>3.4276510558698893E-3</v>
      </c>
      <c r="I1498" s="1">
        <f t="shared" si="1690"/>
        <v>2.8848115057471735E-3</v>
      </c>
      <c r="J1498" s="1">
        <f t="shared" si="1690"/>
        <v>1.8365609233600634E-3</v>
      </c>
      <c r="K1498" s="1">
        <f t="shared" si="1690"/>
        <v>2.190487170966769E-3</v>
      </c>
      <c r="L1498" s="1">
        <f t="shared" ref="L1498:O1498" si="1691">SUM(L1499:L1502)</f>
        <v>2.7571759388132278E-3</v>
      </c>
      <c r="M1498" s="1">
        <f t="shared" si="1691"/>
        <v>4.2539574894858503E-3</v>
      </c>
      <c r="N1498" s="1">
        <f t="shared" si="1691"/>
        <v>6.4150811078123498E-3</v>
      </c>
      <c r="O1498" s="1">
        <f t="shared" si="1691"/>
        <v>8.4970763874360495E-3</v>
      </c>
      <c r="P1498" s="1">
        <f>SUM(P1499:P1502)</f>
        <v>8.5523479000447801E-3</v>
      </c>
      <c r="Q1498" s="1">
        <f>SUM(Q1499:Q1502)</f>
        <v>1.1495460276959784E-2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1.5696880174188551E-3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2.2609500421611819E-3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2.2983480908602659E-3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1.659162031630926E-3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5.6880027980707318E-4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7.526129489982096E-4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1.1751900780830574E-3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2.2760785861886891E-3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4.0672972429193367E-3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5.643018587105096E-3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5.522402059641998E-3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7.6325624737980059E-3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3.4749222489485694E-4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5.1001667372179327E-4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5.5383703079864885E-4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5.3961933707316612E-4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3.4396924405792915E-4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3.6764305933406085E-4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5.0430203786243442E-4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6.8211954060010387E-4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8.0972838706548568E-4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1.0545483501175957E-3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1.0001082257099292E-3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1.4117290802046277E-3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1.2385499307987816E-4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2.4835152195897361E-4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3.323562824460987E-4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3.9229180867300629E-4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5.3808740305695318E-4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5.7429958966933323E-4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5.41621602678336E-4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7.1093322304335914E-4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8.4303785663253415E-4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9.8599678494803132E-4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1.131597063686978E-3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1.3570320135942336E-3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9.5709673280479886E-5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1.8175484804800143E-4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2.4310965176487545E-4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2.937383283700752E-4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3.8570399643810812E-4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4.9593157296516513E-4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5.3606222018940004E-4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5.8482613965369832E-4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6.9501762119499315E-4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8.1351266526532629E-4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8.9824055100587387E-4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1.0941367093629181E-3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2.4947301518733544E-4</v>
      </c>
      <c r="J1503" s="1">
        <f t="shared" si="1695"/>
        <v>6.431872012073619E-4</v>
      </c>
      <c r="K1503" s="1">
        <f t="shared" si="1695"/>
        <v>9.9570739658054008E-4</v>
      </c>
      <c r="L1503" s="1">
        <f t="shared" ref="L1503:O1503" si="1696">SUM(L1504:L1507)</f>
        <v>1.4159044012888615E-3</v>
      </c>
      <c r="M1503" s="1">
        <f t="shared" si="1696"/>
        <v>2.0555119955733636E-3</v>
      </c>
      <c r="N1503" s="1">
        <f t="shared" si="1696"/>
        <v>2.6166561180554809E-3</v>
      </c>
      <c r="O1503" s="1">
        <f t="shared" si="1696"/>
        <v>3.2826062543790469E-3</v>
      </c>
      <c r="P1503" s="1">
        <f>SUM(P1504:P1507)</f>
        <v>3.4382030474936582E-3</v>
      </c>
      <c r="Q1503" s="1">
        <f>SUM(Q1504:Q1507)</f>
        <v>4.6326217628092801E-3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7.5450381166821689E-5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1.9828129687710791E-4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2.844719108778096E-4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4.1319099776440107E-4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6.3068341770863715E-4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9.0337118719208468E-4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1.1331459034266606E-3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1.093254658358109E-3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1.5721028880269221E-3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6.7445817836630695E-5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1.6506284651968421E-4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2.5390756252920333E-4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3.4171841908104409E-4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4.7588200334123696E-4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5.6224366044455747E-4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7.5332651170725937E-4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7.3157967430663039E-4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1.053024238856204E-3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6.1927648940874404E-5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1.7086848577131547E-4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2.7293863140554717E-4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3.7990051171936411E-4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5.2277597948750863E-4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6.3098233302696406E-4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7.6037668709638142E-4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8.8860151400266978E-4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1.0873921484840848E-3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4.4649167243008673E-5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1.0897457203925442E-4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1.8438929176798003E-4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2.8109447272405219E-4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4.2617059503598096E-4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5.2005893739187484E-4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6.3575715214874578E-4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7.2476720082624937E-4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9.2010248744206903E-4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2.4118847560159322</v>
      </c>
      <c r="G1508" s="1">
        <f t="shared" ref="G1508:K1508" si="1700">SUM(G1513:G1517)</f>
        <v>1.6937938879606214</v>
      </c>
      <c r="H1508" s="1">
        <f t="shared" si="1700"/>
        <v>1.672972187932847</v>
      </c>
      <c r="I1508" s="1">
        <f t="shared" si="1700"/>
        <v>1.4995516151806381</v>
      </c>
      <c r="J1508" s="1">
        <f t="shared" si="1700"/>
        <v>1.1720587613393842</v>
      </c>
      <c r="K1508" s="1">
        <f t="shared" si="1700"/>
        <v>1.0685397661991782</v>
      </c>
      <c r="L1508" s="1">
        <f t="shared" ref="L1508:O1508" si="1701">SUM(L1513:L1517)</f>
        <v>0.93479146530683443</v>
      </c>
      <c r="M1508" s="1">
        <f t="shared" si="1701"/>
        <v>0.87156443724134702</v>
      </c>
      <c r="N1508" s="1">
        <f t="shared" si="1701"/>
        <v>0.83379669041802795</v>
      </c>
      <c r="O1508" s="1">
        <f t="shared" si="1701"/>
        <v>0.80087638193494493</v>
      </c>
      <c r="P1508" s="1">
        <f>SUM(P1513:P1517)</f>
        <v>0.78569944098076161</v>
      </c>
      <c r="Q1508" s="1">
        <f>SUM(Q1513:Q1517)</f>
        <v>0.75636917005458637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2.2798520910137596</v>
      </c>
      <c r="G1509" s="1">
        <f t="shared" ref="G1509:K1509" si="1702">IF(G1508-G1510&lt;0,0,G1508-G1510)</f>
        <v>1.6010734476531614</v>
      </c>
      <c r="H1509" s="1">
        <f t="shared" si="1702"/>
        <v>1.5813884860697902</v>
      </c>
      <c r="I1509" s="1">
        <f t="shared" si="1702"/>
        <v>1.4007513177932072</v>
      </c>
      <c r="J1509" s="1">
        <f t="shared" si="1702"/>
        <v>1.1010573022991346</v>
      </c>
      <c r="K1509" s="1">
        <f t="shared" si="1702"/>
        <v>1.0100190973210321</v>
      </c>
      <c r="L1509" s="1">
        <f t="shared" ref="L1509:O1509" si="1703">IF(L1508-L1510&lt;0,0,L1508-L1510)</f>
        <v>0.88359551885896193</v>
      </c>
      <c r="M1509" s="1">
        <f t="shared" si="1703"/>
        <v>0.82379888524322065</v>
      </c>
      <c r="N1509" s="1">
        <f t="shared" si="1703"/>
        <v>0.78812204696285337</v>
      </c>
      <c r="O1509" s="1">
        <f t="shared" si="1703"/>
        <v>0.75696484568540578</v>
      </c>
      <c r="P1509" s="1">
        <f>IF(P1508-P1510&lt;0,0,P1508-P1510)</f>
        <v>0.74263459915429697</v>
      </c>
      <c r="Q1509" s="1">
        <f>IF(Q1508-Q1510&lt;0,0,Q1508-Q1510)</f>
        <v>0.71482070660664754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0.13203266500217248</v>
      </c>
      <c r="G1510" s="1">
        <f t="shared" ref="G1510" si="1706">SUM(G1511:G1512)</f>
        <v>9.2720440307459906E-2</v>
      </c>
      <c r="H1510" s="1">
        <f t="shared" ref="H1510" si="1707">SUM(H1511:H1512)</f>
        <v>9.1583701863056699E-2</v>
      </c>
      <c r="I1510" s="1">
        <f t="shared" ref="I1510" si="1708">SUM(I1511:I1512)</f>
        <v>9.8800297387430805E-2</v>
      </c>
      <c r="J1510" s="1">
        <f t="shared" ref="J1510" si="1709">SUM(J1511:J1512)</f>
        <v>7.1001459040249751E-2</v>
      </c>
      <c r="K1510" s="1">
        <f t="shared" ref="K1510" si="1710">SUM(K1511:K1512)</f>
        <v>5.8520668878146109E-2</v>
      </c>
      <c r="L1510" s="1">
        <f t="shared" ref="L1510:O1510" si="1711">SUM(L1511:L1512)</f>
        <v>5.1195946447872495E-2</v>
      </c>
      <c r="M1510" s="1">
        <f t="shared" si="1711"/>
        <v>4.7765551998126404E-2</v>
      </c>
      <c r="N1510" s="1">
        <f t="shared" si="1711"/>
        <v>4.5674643455174579E-2</v>
      </c>
      <c r="O1510" s="1">
        <f t="shared" si="1711"/>
        <v>4.3911536249539175E-2</v>
      </c>
      <c r="P1510" s="1">
        <f>SUM(P1511:P1512)</f>
        <v>4.3064841826464605E-2</v>
      </c>
      <c r="Q1510" s="1">
        <f>SUM(Q1511:Q1512)</f>
        <v>4.1548463447938853E-2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0.13203266500217248</v>
      </c>
      <c r="G1511" s="1">
        <f>[1]Transport!C$25/SUM([1]Transport!C$21,[1]Transport!C$25)*G1508*(G$35+G$600)/(G$35+G$600+G$39)</f>
        <v>9.2720440307459906E-2</v>
      </c>
      <c r="H1511" s="1">
        <f>[1]Transport!D$25/SUM([1]Transport!D$21,[1]Transport!D$25)*H1508*(H$35+H$600)/(H$35+H$600+H$39)</f>
        <v>9.1583701863056699E-2</v>
      </c>
      <c r="I1511" s="1">
        <f>[1]Transport!E$25/SUM([1]Transport!E$21,[1]Transport!E$25)*I1508*(I$35+I$600)/(I$35+I$600+I$39)</f>
        <v>9.8800297387430805E-2</v>
      </c>
      <c r="J1511" s="1">
        <f>[1]Transport!F$25/SUM([1]Transport!F$21,[1]Transport!F$25)*J1508*(J$35+J$600)/(J$35+J$600+J$39)</f>
        <v>7.1001459040249751E-2</v>
      </c>
      <c r="K1511" s="1">
        <f>[1]Transport!G$25/SUM([1]Transport!G$21,[1]Transport!G$25)*K1508*(K$35+K$600)/(K$35+K$600+K$39)</f>
        <v>5.8520668878146109E-2</v>
      </c>
      <c r="L1511" s="1">
        <f>[1]Transport!H$25/SUM([1]Transport!H$21,[1]Transport!H$25)*L1508*(L$35+L$600)/(L$35+L$600+L$39)</f>
        <v>5.1195946447872495E-2</v>
      </c>
      <c r="M1511" s="1">
        <f>[1]Transport!I$25/SUM([1]Transport!I$21,[1]Transport!I$25)*M1508*(M$35+M$600)/(M$35+M$600+M$39)</f>
        <v>4.7765551998126404E-2</v>
      </c>
      <c r="N1511" s="1">
        <f>[1]Transport!J$25/SUM([1]Transport!J$21,[1]Transport!J$25)*N1508*(N$35+N$600)/(N$35+N$600+N$39)</f>
        <v>4.5674643455174579E-2</v>
      </c>
      <c r="O1511" s="1">
        <f>[1]Transport!K$25/SUM([1]Transport!K$21,[1]Transport!K$25)*O1508*(O$35+O$600)/(O$35+O$600+O$39)</f>
        <v>4.3911536249539175E-2</v>
      </c>
      <c r="P1511" s="1">
        <f>[1]Transport!L$25/SUM([1]Transport!L$21,[1]Transport!L$25)*P1508*(P$35+P$600)/(P$35+P$600+P$39)</f>
        <v>4.3064841826464605E-2</v>
      </c>
      <c r="Q1511" s="1">
        <f>[1]Transport!M$25/SUM([1]Transport!M$21,[1]Transport!M$25)*Q1508*(Q$35+Q$600)/(Q$35+Q$600+Q$39)</f>
        <v>4.1548463447938853E-2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(L$39+L$719)/([1]Transport!H$21+[1]Transport!H$25)*L1508</f>
        <v>0</v>
      </c>
      <c r="M1512" s="1">
        <f>(M$39+M$719)/([1]Transport!I$21+[1]Transport!I$25)*M1508</f>
        <v>0</v>
      </c>
      <c r="N1512" s="1">
        <f>(N$39+N$719)/([1]Transport!J$21+[1]Transport!J$25)*N1508</f>
        <v>0</v>
      </c>
      <c r="O1512" s="1">
        <f>(O$39+O$719)/([1]Transport!K$21+[1]Transport!K$25)*O1508</f>
        <v>0</v>
      </c>
      <c r="P1512" s="1">
        <f>(P$39+P$719)/([1]Transport!L$21+[1]Transport!L$25)*P1508</f>
        <v>0</v>
      </c>
      <c r="Q1512" s="1">
        <f>(Q$39+Q$719)/([1]Transport!M$21+[1]Transport!M$25)*Q1508</f>
        <v>0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1.9732268825033059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0.71256151301517667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0.69207243753578129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0.45342101756051706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4.3908946108226932E-2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0.49400130899397793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0.49896774725898319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0.61602811912051703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0.84030338936781568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0.88630136927623471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0.90218394945207181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0.86559816446469962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0.82757274063946362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0.79363355603475649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0.7782372578884138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0.74667766147838488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0.1106373433748442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0.16315018156734151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0.15192068670955025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0.10391839421013577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1.1575908748330609E-2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1.6640118448629393E-3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1.9924865009175478E-3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2.3320314642985805E-3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2.3194580379901639E-3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2.9010923040820248E-3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2.7390424154544353E-3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3.9353008825137124E-3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0.17238188171827282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0.19766370541375894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0.200979848501386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0.19883026775300597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0.19158779577124932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5.6766444046696798E-2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1.8616837289819861E-3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2.1694584220179093E-3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2.3220456976259535E-3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2.5565801030318662E-3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2.81858522633532E-3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3.4160041389663005E-3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0.11172970231128222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0.1264171789703662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0.1290314679271462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0.12735381653646202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0.12859166745198866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0.12380794103138368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2.8753345624863074E-2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1.4647828903309663E-3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1.5824460429482523E-3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1.7851534930746601E-3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1.9045554505580965E-3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2.340203554721503E-3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1.9491833705023569</v>
      </c>
      <c r="G1518" s="3">
        <f t="shared" ref="G1518:K1518" si="1714">SUM(G1519:G1531)</f>
        <v>1.9514798853568887</v>
      </c>
      <c r="H1518" s="3">
        <f t="shared" si="1714"/>
        <v>1.9548496589531694</v>
      </c>
      <c r="I1518" s="3">
        <f t="shared" si="1714"/>
        <v>1.9604487247173521</v>
      </c>
      <c r="J1518" s="3">
        <f t="shared" si="1714"/>
        <v>1.9636410232135313</v>
      </c>
      <c r="K1518" s="3">
        <f t="shared" si="1714"/>
        <v>1.9679333961505241</v>
      </c>
      <c r="L1518" s="3">
        <f t="shared" ref="L1518:O1518" si="1715">SUM(L1519:L1531)</f>
        <v>1.943731888993653</v>
      </c>
      <c r="M1518" s="3">
        <f t="shared" si="1715"/>
        <v>1.919548307378552</v>
      </c>
      <c r="N1518" s="3">
        <f t="shared" si="1715"/>
        <v>1.878006881758171</v>
      </c>
      <c r="O1518" s="3">
        <f t="shared" si="1715"/>
        <v>1.8360999532350795</v>
      </c>
      <c r="P1518" s="3">
        <f>SUM(P1519:P1531)</f>
        <v>1.8018877322189994</v>
      </c>
      <c r="Q1518" s="3">
        <f>SUM(Q1519:Q1531)</f>
        <v>1.7688884175722446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1.7421852737620813E-2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2.5116174613664156E-2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2.5541177221522455E-2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1.8476596535969805E-2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6.52532210353402E-3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8.7047382630500558E-3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1.3747740040504971E-2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2.7006066681178796E-2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4.8419362852295776E-2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6.723014752159015E-2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6.5793138798383874E-2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9.0933299821795779E-2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2.1838233532825609E-3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3.2088645066484481E-3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3.4895017435591811E-3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3.4115636093581068E-3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2.2216580607928734E-3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2.4059630811744111E-3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3.3316454585892398E-3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4.5652108171771715E-3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5.451711394023704E-3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7.1146678223648497E-3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6.7473793985333829E-3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9.5244409227026525E-3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5.0658466684291663E-4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1.0183120245213914E-3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1.3675046540756739E-3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1.6214605143259405E-3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2.2448131199855176E-3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2.4288323647252449E-3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2.3374990468674021E-3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3.104502958098001E-3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3.7102496121132894E-3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4.3672379744936303E-3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5.023150195854289E-3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6.0238541116893786E-3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3.6035203873763808E-4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6.8625058559913538E-4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9.213381839839913E-4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1.1195526333402407E-3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1.4831330979150942E-3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1.9249927980172247E-3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2.1175484838204237E-3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2.361145122710523E-3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2.8292531061807759E-3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3.3341167258314954E-3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3.6973268059078304E-3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4.5119547160454021E-3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3.5002321749494413E-4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9.2907786085528923E-4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1.3506006250844564E-3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1.9890490830972128E-3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3.0915210157463806E-3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4.453652494040135E-3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5.5950295072696703E-3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5.3980622036194211E-3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7.76242672755141E-3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1.8216352254985384E-4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4.4978371391591379E-4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6.990416085112213E-4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9.5318139160035034E-4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1.3472658310592221E-3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1.605351353472466E-3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2.156707669808855E-3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2.0944483834474518E-3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3.0147159527001278E-3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1.0903282439444147E-4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3.039696836250264E-4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4.8953425153008335E-4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6.8876829755705915E-4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9.6143585701523977E-4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1.1716695667196989E-3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1.4222354820174516E-3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1.6663279640025039E-3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2.0391051740323218E-3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6.9743837822783006E-5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1.7210267590212787E-4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2.9429273418474011E-4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4.5373861018673916E-4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6.9713302312568318E-4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8.5990842566014422E-4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1.0596074343007353E-3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1.2138035457884809E-3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1.5439187320149762E-3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1.5216837167167816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0.56095573550505495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0.56151170355641744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0.38610215608993825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8.3773159640215672E-2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0.95048418338119889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0.96019558857371234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1.2028342426360268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1.7094601823406508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1.8222995801203654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1.8946983800431747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1.8706996060572103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1.8035100017980958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1.7366912622474571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1.7029998737490852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1.6339386868718602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0.12200676700455731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0.18016917813614541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0.1677827192874794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0.1148183011674458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1.2901986649824861E-2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1.970488537286656E-3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2.4063690816467451E-3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2.8761222358566615E-3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2.9022001194273315E-3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3.6483496056440032E-3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3.4445592448763556E-3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4.9489474714774374E-3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0.12573999546369938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0.14432998586117676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0.14675754104836644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0.14519952069417988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0.13994507377935442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4.1576770329310571E-2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1.4702042173805087E-3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1.7491267164315004E-3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1.8985412404440129E-3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2.1163574431168702E-3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2.3432246598218322E-3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2.8398875654672123E-3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7.5507118880619284E-2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8.5511200742879573E-2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8.7282584684052492E-2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8.6154367434505247E-2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8.7003920127175505E-2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8.3788561437283873E-2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1.9537765239227765E-2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1.0891710629424719E-3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1.1949797956978801E-3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1.3642338011844452E-3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1.4664372696787248E-3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1.8071795049078262E-3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11.098927012431906</v>
      </c>
      <c r="G1533" s="1">
        <f t="shared" si="1719"/>
        <v>11.108681813091399</v>
      </c>
      <c r="H1533" s="1">
        <f t="shared" si="1719"/>
        <v>11.112841141466285</v>
      </c>
      <c r="I1533" s="1">
        <f t="shared" si="1719"/>
        <v>11.136101347381755</v>
      </c>
      <c r="J1533" s="1">
        <f t="shared" si="1719"/>
        <v>11.472079630036912</v>
      </c>
      <c r="K1533" s="1">
        <f t="shared" si="1719"/>
        <v>11.566022448373744</v>
      </c>
      <c r="L1533" s="1">
        <f t="shared" ref="L1533:O1533" si="1720">IFERROR(L1519/L1499,"-")</f>
        <v>11.698311870476275</v>
      </c>
      <c r="M1533" s="1">
        <f t="shared" si="1720"/>
        <v>11.865173217239683</v>
      </c>
      <c r="N1533" s="1">
        <f t="shared" si="1720"/>
        <v>11.904554784282835</v>
      </c>
      <c r="O1533" s="1">
        <f t="shared" si="1720"/>
        <v>11.913862498205884</v>
      </c>
      <c r="P1533" s="1">
        <f t="shared" ref="P1533:Q1536" si="1721">IFERROR(P1519/P1499,"-")</f>
        <v>11.91386249820591</v>
      </c>
      <c r="Q1533" s="1">
        <f t="shared" si="1721"/>
        <v>11.913862498205908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6.2845243629359908</v>
      </c>
      <c r="G1534" s="1">
        <f t="shared" si="1719"/>
        <v>6.2916854918332286</v>
      </c>
      <c r="H1534" s="1">
        <f t="shared" si="1719"/>
        <v>6.3005930436381616</v>
      </c>
      <c r="I1534" s="1">
        <f t="shared" si="1719"/>
        <v>6.3221670814504902</v>
      </c>
      <c r="J1534" s="1">
        <f t="shared" si="1719"/>
        <v>6.4588857846218239</v>
      </c>
      <c r="K1534" s="1">
        <f t="shared" si="1719"/>
        <v>6.5442907735903146</v>
      </c>
      <c r="L1534" s="1">
        <f t="shared" ref="L1534:O1534" si="1722">IFERROR(L1520/L1500,"-")</f>
        <v>6.6064485337218875</v>
      </c>
      <c r="M1534" s="1">
        <f t="shared" si="1722"/>
        <v>6.6926844130001992</v>
      </c>
      <c r="N1534" s="1">
        <f t="shared" si="1722"/>
        <v>6.7327655558441037</v>
      </c>
      <c r="O1534" s="1">
        <f t="shared" si="1722"/>
        <v>6.746649237629998</v>
      </c>
      <c r="P1534" s="1">
        <f t="shared" si="1721"/>
        <v>6.7466492376299971</v>
      </c>
      <c r="Q1534" s="1">
        <f t="shared" si="1721"/>
        <v>6.7466492376299998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4.0901432735634931</v>
      </c>
      <c r="G1535" s="1">
        <f t="shared" si="1719"/>
        <v>4.1002850173376881</v>
      </c>
      <c r="H1535" s="1">
        <f t="shared" si="1719"/>
        <v>4.1145744079546764</v>
      </c>
      <c r="I1535" s="1">
        <f t="shared" si="1719"/>
        <v>4.1333019922358467</v>
      </c>
      <c r="J1535" s="1">
        <f t="shared" si="1719"/>
        <v>4.1718373394961601</v>
      </c>
      <c r="K1535" s="1">
        <f t="shared" si="1719"/>
        <v>4.2292079054482752</v>
      </c>
      <c r="L1535" s="1">
        <f t="shared" ref="L1535:O1535" si="1723">IFERROR(L1521/L1501,"-")</f>
        <v>4.3157419041419232</v>
      </c>
      <c r="M1535" s="1">
        <f t="shared" si="1723"/>
        <v>4.3667996620108163</v>
      </c>
      <c r="N1535" s="1">
        <f t="shared" si="1723"/>
        <v>4.4010474534722155</v>
      </c>
      <c r="O1535" s="1">
        <f t="shared" si="1723"/>
        <v>4.4292618811366742</v>
      </c>
      <c r="P1535" s="1">
        <f t="shared" si="1721"/>
        <v>4.4389918965394122</v>
      </c>
      <c r="Q1535" s="1">
        <f t="shared" si="1721"/>
        <v>4.4389918965394228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3.7650534829600382</v>
      </c>
      <c r="G1536" s="1">
        <f t="shared" si="1719"/>
        <v>3.7756934297449756</v>
      </c>
      <c r="H1536" s="1">
        <f t="shared" si="1719"/>
        <v>3.7898050418626221</v>
      </c>
      <c r="I1536" s="1">
        <f t="shared" si="1719"/>
        <v>3.8113944460449782</v>
      </c>
      <c r="J1536" s="1">
        <f t="shared" si="1719"/>
        <v>3.8452624593250349</v>
      </c>
      <c r="K1536" s="1">
        <f t="shared" si="1719"/>
        <v>3.8815693594737892</v>
      </c>
      <c r="L1536" s="1">
        <f t="shared" ref="L1536:O1536" si="1724">IFERROR(L1522/L1502,"-")</f>
        <v>3.9501916084895092</v>
      </c>
      <c r="M1536" s="1">
        <f t="shared" si="1724"/>
        <v>4.0373453965458221</v>
      </c>
      <c r="N1536" s="1">
        <f t="shared" si="1724"/>
        <v>4.0707645675461297</v>
      </c>
      <c r="O1536" s="1">
        <f t="shared" si="1724"/>
        <v>4.0984201822402815</v>
      </c>
      <c r="P1536" s="1">
        <f t="shared" si="1721"/>
        <v>4.116187809342903</v>
      </c>
      <c r="Q1536" s="1">
        <f t="shared" si="1721"/>
        <v>4.1237577328637238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4.6391179485367822</v>
      </c>
      <c r="J1537" s="1">
        <f t="shared" si="1725"/>
        <v>4.6856555584822468</v>
      </c>
      <c r="K1537" s="1">
        <f t="shared" si="1725"/>
        <v>4.747746872149305</v>
      </c>
      <c r="L1537" s="1">
        <f t="shared" ref="L1537:O1537" si="1726">IFERROR(L1523/L1504,"-")</f>
        <v>4.8138732301988734</v>
      </c>
      <c r="M1537" s="1">
        <f t="shared" si="1726"/>
        <v>4.9018587280736154</v>
      </c>
      <c r="N1537" s="1">
        <f t="shared" si="1726"/>
        <v>4.9300360219405031</v>
      </c>
      <c r="O1537" s="1">
        <f t="shared" si="1726"/>
        <v>4.9376073198960215</v>
      </c>
      <c r="P1537" s="1">
        <f t="shared" ref="P1537:Q1540" si="1727">IFERROR(P1523/P1504,"-")</f>
        <v>4.9376073198960198</v>
      </c>
      <c r="Q1537" s="1">
        <f t="shared" si="1727"/>
        <v>4.9376073198960242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2.7008868509993582</v>
      </c>
      <c r="J1538" s="1">
        <f t="shared" si="1725"/>
        <v>2.7249240116689482</v>
      </c>
      <c r="K1538" s="1">
        <f t="shared" si="1725"/>
        <v>2.753134257002765</v>
      </c>
      <c r="L1538" s="1">
        <f t="shared" ref="L1538:O1538" si="1728">IFERROR(L1524/L1505,"-")</f>
        <v>2.7893766866991383</v>
      </c>
      <c r="M1538" s="1">
        <f t="shared" si="1728"/>
        <v>2.831092206891356</v>
      </c>
      <c r="N1538" s="1">
        <f t="shared" si="1728"/>
        <v>2.8552591454799852</v>
      </c>
      <c r="O1538" s="1">
        <f t="shared" si="1728"/>
        <v>2.8629122117594417</v>
      </c>
      <c r="P1538" s="1">
        <f t="shared" si="1727"/>
        <v>2.8629122117594479</v>
      </c>
      <c r="Q1538" s="1">
        <f t="shared" si="1727"/>
        <v>2.8629122117594514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1.7606485351727283</v>
      </c>
      <c r="J1539" s="1">
        <f t="shared" si="1725"/>
        <v>1.7789686743747997</v>
      </c>
      <c r="K1539" s="1">
        <f t="shared" si="1725"/>
        <v>1.7935689389557556</v>
      </c>
      <c r="L1539" s="1">
        <f t="shared" ref="L1539:O1539" si="1729">IFERROR(L1525/L1506,"-")</f>
        <v>1.8130228212639483</v>
      </c>
      <c r="M1539" s="1">
        <f t="shared" si="1729"/>
        <v>1.8390972323513433</v>
      </c>
      <c r="N1539" s="1">
        <f t="shared" si="1729"/>
        <v>1.8568975792062776</v>
      </c>
      <c r="O1539" s="1">
        <f t="shared" si="1729"/>
        <v>1.8704354120172759</v>
      </c>
      <c r="P1539" s="1">
        <f t="shared" si="1727"/>
        <v>1.8752252137142966</v>
      </c>
      <c r="Q1539" s="1">
        <f t="shared" si="1727"/>
        <v>1.875225213714302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1.5620411785777202</v>
      </c>
      <c r="J1540" s="1">
        <f t="shared" si="1725"/>
        <v>1.5792920557663093</v>
      </c>
      <c r="K1540" s="1">
        <f t="shared" si="1725"/>
        <v>1.5960402654783952</v>
      </c>
      <c r="L1540" s="1">
        <f t="shared" ref="L1540:O1540" si="1730">IFERROR(L1526/L1507,"-")</f>
        <v>1.6141854579693926</v>
      </c>
      <c r="M1540" s="1">
        <f t="shared" si="1730"/>
        <v>1.6358074237074598</v>
      </c>
      <c r="N1540" s="1">
        <f t="shared" si="1730"/>
        <v>1.6534826417417878</v>
      </c>
      <c r="O1540" s="1">
        <f t="shared" si="1730"/>
        <v>1.6666858260570898</v>
      </c>
      <c r="P1540" s="1">
        <f t="shared" si="1727"/>
        <v>1.6747495532423655</v>
      </c>
      <c r="Q1540" s="1">
        <f t="shared" si="1727"/>
        <v>1.6779856082197404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0.77116510534577731</v>
      </c>
      <c r="G1541" s="1">
        <f t="shared" si="1731"/>
        <v>0.78723832996732068</v>
      </c>
      <c r="H1541" s="1">
        <f t="shared" si="1731"/>
        <v>0.81134816689963374</v>
      </c>
      <c r="I1541" s="1">
        <f t="shared" si="1731"/>
        <v>0.85153122845348939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1.9078836334110885</v>
      </c>
      <c r="G1542" s="1">
        <f t="shared" si="1731"/>
        <v>1.9240519530542088</v>
      </c>
      <c r="H1542" s="1">
        <f t="shared" si="1731"/>
        <v>1.9243640372517594</v>
      </c>
      <c r="I1542" s="1">
        <f t="shared" si="1731"/>
        <v>1.9525638608076421</v>
      </c>
      <c r="J1542" s="1">
        <f t="shared" si="1731"/>
        <v>2.0343368882835597</v>
      </c>
      <c r="K1542" s="1">
        <f t="shared" si="1731"/>
        <v>2.0560721705851353</v>
      </c>
      <c r="L1542" s="1">
        <f t="shared" ref="L1542:O1542" si="1734">IFERROR(L1528/L1514,"-")</f>
        <v>2.1001242387363375</v>
      </c>
      <c r="M1542" s="1">
        <f t="shared" si="1734"/>
        <v>2.1611640168092112</v>
      </c>
      <c r="N1542" s="1">
        <f t="shared" si="1734"/>
        <v>2.1792767127691128</v>
      </c>
      <c r="O1542" s="1">
        <f t="shared" si="1734"/>
        <v>2.1882785185199505</v>
      </c>
      <c r="P1542" s="1">
        <f t="shared" si="1733"/>
        <v>2.1882785185199483</v>
      </c>
      <c r="Q1542" s="1">
        <f t="shared" si="1733"/>
        <v>2.1882785185199491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1.1027629847473199</v>
      </c>
      <c r="G1543" s="1">
        <f t="shared" si="1731"/>
        <v>1.1043149103807719</v>
      </c>
      <c r="H1543" s="1">
        <f t="shared" si="1731"/>
        <v>1.1044099583900315</v>
      </c>
      <c r="I1543" s="1">
        <f t="shared" si="1731"/>
        <v>1.1048891011082127</v>
      </c>
      <c r="J1543" s="1">
        <f t="shared" si="1731"/>
        <v>1.114554971909699</v>
      </c>
      <c r="K1543" s="1">
        <f t="shared" si="1731"/>
        <v>1.184179393536084</v>
      </c>
      <c r="L1543" s="1">
        <f t="shared" ref="L1543:O1543" si="1735">IFERROR(L1529/L1515,"-")</f>
        <v>1.2077216485725764</v>
      </c>
      <c r="M1543" s="1">
        <f t="shared" si="1735"/>
        <v>1.2333119342031393</v>
      </c>
      <c r="N1543" s="1">
        <f t="shared" si="1735"/>
        <v>1.2512406225473776</v>
      </c>
      <c r="O1543" s="1">
        <f t="shared" si="1735"/>
        <v>1.2575779131572404</v>
      </c>
      <c r="P1543" s="1">
        <f t="shared" si="1733"/>
        <v>1.2575779131572402</v>
      </c>
      <c r="Q1543" s="1">
        <f t="shared" si="1733"/>
        <v>1.2575779131572395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0.72942698043637089</v>
      </c>
      <c r="G1544" s="1">
        <f t="shared" si="1731"/>
        <v>0.73017950138624821</v>
      </c>
      <c r="H1544" s="1">
        <f t="shared" si="1731"/>
        <v>0.73021022825258208</v>
      </c>
      <c r="I1544" s="1">
        <f t="shared" si="1731"/>
        <v>0.73026869769421565</v>
      </c>
      <c r="J1544" s="1">
        <f t="shared" si="1731"/>
        <v>0.73044879093679371</v>
      </c>
      <c r="K1544" s="1">
        <f t="shared" si="1731"/>
        <v>0.73241808655671636</v>
      </c>
      <c r="L1544" s="1">
        <f t="shared" ref="L1544:O1544" si="1736">IFERROR(L1530/L1516,"-")</f>
        <v>0.78971749846277706</v>
      </c>
      <c r="M1544" s="1">
        <f t="shared" si="1736"/>
        <v>0.80625039810837229</v>
      </c>
      <c r="N1544" s="1">
        <f t="shared" si="1736"/>
        <v>0.81761579558277897</v>
      </c>
      <c r="O1544" s="1">
        <f t="shared" si="1736"/>
        <v>0.82780799264105476</v>
      </c>
      <c r="P1544" s="1">
        <f t="shared" si="1733"/>
        <v>0.83134781163543381</v>
      </c>
      <c r="Q1544" s="1">
        <f t="shared" si="1733"/>
        <v>0.83134781163543203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0.67580166525687357</v>
      </c>
      <c r="G1545" s="1">
        <f t="shared" si="1731"/>
        <v>0.67642073205038444</v>
      </c>
      <c r="H1545" s="1">
        <f t="shared" si="1731"/>
        <v>0.67644417355101327</v>
      </c>
      <c r="I1545" s="1">
        <f t="shared" si="1731"/>
        <v>0.67649615675113139</v>
      </c>
      <c r="J1545" s="1">
        <f t="shared" si="1731"/>
        <v>0.67659065203162971</v>
      </c>
      <c r="K1545" s="1">
        <f t="shared" si="1731"/>
        <v>0.67676241717035401</v>
      </c>
      <c r="L1545" s="1">
        <f t="shared" ref="L1545:O1545" si="1737">IFERROR(L1531/L1517,"-")</f>
        <v>0.67949537052597531</v>
      </c>
      <c r="M1545" s="1">
        <f t="shared" si="1737"/>
        <v>0.7435716720423835</v>
      </c>
      <c r="N1545" s="1">
        <f t="shared" si="1737"/>
        <v>0.75514726143301258</v>
      </c>
      <c r="O1545" s="1">
        <f t="shared" si="1737"/>
        <v>0.76421092442575145</v>
      </c>
      <c r="P1545" s="1">
        <f t="shared" si="1733"/>
        <v>0.76996302168519748</v>
      </c>
      <c r="Q1545" s="1">
        <f t="shared" si="1733"/>
        <v>0.77223175790060294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16.707428109443594</v>
      </c>
      <c r="G1546" s="3">
        <f t="shared" ref="G1546:K1546" si="1738">G1547+G1550+G1552+G1559+G1567</f>
        <v>15.641942242349655</v>
      </c>
      <c r="H1546" s="3">
        <f t="shared" si="1738"/>
        <v>14.082840382005561</v>
      </c>
      <c r="I1546" s="3">
        <f t="shared" si="1738"/>
        <v>11.587519405259203</v>
      </c>
      <c r="J1546" s="3">
        <f t="shared" si="1738"/>
        <v>9.6776148861764284</v>
      </c>
      <c r="K1546" s="3">
        <f t="shared" si="1738"/>
        <v>8.801382025430966</v>
      </c>
      <c r="L1546" s="3">
        <f t="shared" ref="L1546:O1546" si="1739">L1547+L1550+L1552+L1559+L1567</f>
        <v>9.1690876552274752</v>
      </c>
      <c r="M1546" s="3">
        <f t="shared" si="1739"/>
        <v>9.5227667353257086</v>
      </c>
      <c r="N1546" s="3">
        <f t="shared" si="1739"/>
        <v>9.9171704920093422</v>
      </c>
      <c r="O1546" s="3">
        <f t="shared" si="1739"/>
        <v>10.436044139599849</v>
      </c>
      <c r="P1546" s="3">
        <f>P1547+P1550+P1552+P1559+P1567</f>
        <v>11.016887762034319</v>
      </c>
      <c r="Q1546" s="3">
        <f>Q1547+Q1550+Q1552+Q1559+Q1567</f>
        <v>11.67814495263568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7.5261344145392775E-2</v>
      </c>
      <c r="G1547" s="1">
        <f t="shared" ref="G1547:K1547" si="1742">SUM(G1548:G1549)</f>
        <v>9.6294484336501285E-2</v>
      </c>
      <c r="H1547" s="1">
        <f t="shared" si="1742"/>
        <v>0.32311313351029636</v>
      </c>
      <c r="I1547" s="1">
        <f t="shared" si="1742"/>
        <v>1.2341957006729889</v>
      </c>
      <c r="J1547" s="1">
        <f t="shared" si="1742"/>
        <v>2.8871103729910943</v>
      </c>
      <c r="K1547" s="1">
        <f t="shared" si="1742"/>
        <v>5.0929580051457188</v>
      </c>
      <c r="L1547" s="1">
        <f t="shared" ref="L1547:O1547" si="1743">SUM(L1548:L1549)</f>
        <v>5.2651740136156882</v>
      </c>
      <c r="M1547" s="1">
        <f t="shared" si="1743"/>
        <v>5.4682123608698339</v>
      </c>
      <c r="N1547" s="1">
        <f t="shared" si="1743"/>
        <v>5.7998250682089001</v>
      </c>
      <c r="O1547" s="1">
        <f t="shared" si="1743"/>
        <v>6.3389856258478066</v>
      </c>
      <c r="P1547" s="1">
        <f>SUM(P1548:P1549)</f>
        <v>6.9224033380971557</v>
      </c>
      <c r="Q1547" s="1">
        <f>SUM(Q1548:Q1549)</f>
        <v>7.5273929698402311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4.0350765437077697E-2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3.1415503548792433E-2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2.6310147478696349E-2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1.3066524047584821E-2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3.4910578708315078E-2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6.4878980787708845E-2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0.29680298603159999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1.221129176625404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2.8871103729910943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5.0929580051457188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5.2651740136156882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5.4682123608698339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5.7998250682089001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6.3389856258478066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6.9224033380971557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7.5273929698402311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1.7084872182091749E-4</v>
      </c>
      <c r="H1550" s="1">
        <f t="shared" si="1745"/>
        <v>2.2454377719337116E-4</v>
      </c>
      <c r="I1550" s="1">
        <f t="shared" si="1745"/>
        <v>1.9087779829776734E-5</v>
      </c>
      <c r="J1550" s="1">
        <f t="shared" si="1745"/>
        <v>1.6224733530249558E-5</v>
      </c>
      <c r="K1550" s="1">
        <f t="shared" si="1745"/>
        <v>1.4570230363249839E-5</v>
      </c>
      <c r="L1550" s="1">
        <f t="shared" si="1745"/>
        <v>1.5217255130656136E-5</v>
      </c>
      <c r="M1550" s="1">
        <f t="shared" si="1745"/>
        <v>1.425109945939248E-5</v>
      </c>
      <c r="N1550" s="1">
        <f t="shared" si="1745"/>
        <v>1.3542708238488952E-5</v>
      </c>
      <c r="O1550" s="1">
        <f t="shared" si="1745"/>
        <v>1.3001329969414769E-5</v>
      </c>
      <c r="P1550" s="1">
        <f>P1551</f>
        <v>1.1481090244990782E-5</v>
      </c>
      <c r="Q1550" s="1">
        <f>Q1551</f>
        <v>4.9250400683267582E-5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1.7084872182091749E-4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2.2454377719337116E-4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1.9087779829776734E-5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1.6224733530249558E-5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1.4570230363249839E-5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1.5217255130656136E-5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1.425109945939248E-5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1.3542708238488952E-5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1.3001329969414769E-5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1.1481090244990782E-5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4.9250400683267582E-5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1.1174808673408139</v>
      </c>
      <c r="G1552" s="1">
        <f t="shared" ref="G1552:K1552" si="1746">SUM(G1557:G1558)</f>
        <v>1.8765401219708848</v>
      </c>
      <c r="H1552" s="1">
        <f t="shared" si="1746"/>
        <v>1.5221087029246438</v>
      </c>
      <c r="I1552" s="1">
        <f t="shared" si="1746"/>
        <v>1.7468236132842767</v>
      </c>
      <c r="J1552" s="1">
        <f t="shared" si="1746"/>
        <v>1.9869658965340466</v>
      </c>
      <c r="K1552" s="1">
        <f t="shared" si="1746"/>
        <v>1.1955261785875215</v>
      </c>
      <c r="L1552" s="1">
        <f t="shared" ref="L1552:O1552" si="1747">SUM(L1557:L1558)</f>
        <v>1.3134366875432677</v>
      </c>
      <c r="M1552" s="1">
        <f t="shared" si="1747"/>
        <v>1.4478834269612568</v>
      </c>
      <c r="N1552" s="1">
        <f t="shared" si="1747"/>
        <v>1.4548775145581951</v>
      </c>
      <c r="O1552" s="1">
        <f t="shared" si="1747"/>
        <v>1.4660549581880629</v>
      </c>
      <c r="P1552" s="1">
        <f>SUM(P1557:P1558)</f>
        <v>1.4678493634231413</v>
      </c>
      <c r="Q1552" s="1">
        <f>SUM(Q1557:Q1558)</f>
        <v>1.4796209590395273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1.0563071414254566</v>
      </c>
      <c r="G1553" s="1">
        <f t="shared" ref="G1553:K1553" si="1748">IF(G1552-G1554&lt;0,0,G1552-G1554)</f>
        <v>1.7738159194569363</v>
      </c>
      <c r="H1553" s="1">
        <f t="shared" si="1748"/>
        <v>1.4387837375383035</v>
      </c>
      <c r="I1553" s="1">
        <f t="shared" si="1748"/>
        <v>1.6317314145705413</v>
      </c>
      <c r="J1553" s="1">
        <f t="shared" si="1748"/>
        <v>1.8665986569632957</v>
      </c>
      <c r="K1553" s="1">
        <f t="shared" si="1748"/>
        <v>1.1300508506255724</v>
      </c>
      <c r="L1553" s="1">
        <f t="shared" ref="L1553:O1553" si="1749">IF(L1552-L1554&lt;0,0,L1552-L1554)</f>
        <v>1.241503388177869</v>
      </c>
      <c r="M1553" s="1">
        <f t="shared" si="1749"/>
        <v>1.3685330678109415</v>
      </c>
      <c r="N1553" s="1">
        <f t="shared" si="1749"/>
        <v>1.3751806142082061</v>
      </c>
      <c r="O1553" s="1">
        <f t="shared" si="1749"/>
        <v>1.3856721089838506</v>
      </c>
      <c r="P1553" s="1">
        <f>IF(P1552-P1554&lt;0,0,P1552-P1554)</f>
        <v>1.387395315267032</v>
      </c>
      <c r="Q1553" s="1">
        <f>IF(Q1552-Q1554&lt;0,0,Q1552-Q1554)</f>
        <v>1.3983432182651097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6.1173725915357205E-2</v>
      </c>
      <c r="G1554" s="1">
        <f t="shared" ref="G1554:K1554" si="1750">SUM(G1555:G1556)</f>
        <v>0.10272420251394844</v>
      </c>
      <c r="H1554" s="1">
        <f t="shared" si="1750"/>
        <v>8.3324965386340322E-2</v>
      </c>
      <c r="I1554" s="1">
        <f t="shared" si="1750"/>
        <v>0.11509219871373547</v>
      </c>
      <c r="J1554" s="1">
        <f t="shared" si="1750"/>
        <v>0.12036723957075092</v>
      </c>
      <c r="K1554" s="1">
        <f t="shared" si="1750"/>
        <v>6.5475327961949201E-2</v>
      </c>
      <c r="L1554" s="1">
        <f t="shared" ref="L1554:O1554" si="1751">SUM(L1555:L1556)</f>
        <v>7.1933299365398634E-2</v>
      </c>
      <c r="M1554" s="1">
        <f t="shared" si="1751"/>
        <v>7.9350359150315353E-2</v>
      </c>
      <c r="N1554" s="1">
        <f t="shared" si="1751"/>
        <v>7.96969003499889E-2</v>
      </c>
      <c r="O1554" s="1">
        <f t="shared" si="1751"/>
        <v>8.0382849204212237E-2</v>
      </c>
      <c r="P1554" s="1">
        <f>SUM(P1555:P1556)</f>
        <v>8.0454048156109292E-2</v>
      </c>
      <c r="Q1554" s="1">
        <f>SUM(Q1555:Q1556)</f>
        <v>8.1277740774417559E-2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6.1173725915357205E-2</v>
      </c>
      <c r="G1555" s="1">
        <f>[1]Transport!C$25/SUM([1]Transport!C$21,[1]Transport!C$25)*G1552*(G$35+G$600)/(G$35+G$600+G$39)</f>
        <v>0.10272420251394844</v>
      </c>
      <c r="H1555" s="1">
        <f>[1]Transport!D$25/SUM([1]Transport!D$21,[1]Transport!D$25)*H1552*(H$35+H$600)/(H$35+H$600+H$39)</f>
        <v>8.3324965386340322E-2</v>
      </c>
      <c r="I1555" s="1">
        <f>[1]Transport!E$25/SUM([1]Transport!E$21,[1]Transport!E$25)*I1552*(I$35+I$600)/(I$35+I$600+I$39)</f>
        <v>0.11509219871373547</v>
      </c>
      <c r="J1555" s="1">
        <f>[1]Transport!F$25/SUM([1]Transport!F$21,[1]Transport!F$25)*J1552*(J$35+J$600)/(J$35+J$600+J$39)</f>
        <v>0.12036723957075092</v>
      </c>
      <c r="K1555" s="1">
        <f>[1]Transport!G$25/SUM([1]Transport!G$21,[1]Transport!G$25)*K1552*(K$35+K$600)/(K$35+K$600+K$39)</f>
        <v>6.5475327961949201E-2</v>
      </c>
      <c r="L1555" s="1">
        <f>[1]Transport!H$25/SUM([1]Transport!H$21,[1]Transport!H$25)*L1552*(L$35+L$600)/(L$35+L$600+L$39)</f>
        <v>7.1933299365398634E-2</v>
      </c>
      <c r="M1555" s="1">
        <f>[1]Transport!I$25/SUM([1]Transport!I$21,[1]Transport!I$25)*M1552*(M$35+M$600)/(M$35+M$600+M$39)</f>
        <v>7.9350359150315353E-2</v>
      </c>
      <c r="N1555" s="1">
        <f>[1]Transport!J$25/SUM([1]Transport!J$21,[1]Transport!J$25)*N1552*(N$35+N$600)/(N$35+N$600+N$39)</f>
        <v>7.96969003499889E-2</v>
      </c>
      <c r="O1555" s="1">
        <f>[1]Transport!K$25/SUM([1]Transport!K$21,[1]Transport!K$25)*O1552*(O$35+O$600)/(O$35+O$600+O$39)</f>
        <v>8.0382849204212237E-2</v>
      </c>
      <c r="P1555" s="1">
        <f>[1]Transport!L$25/SUM([1]Transport!L$21,[1]Transport!L$25)*P1552*(P$35+P$600)/(P$35+P$600+P$39)</f>
        <v>8.0454048156109292E-2</v>
      </c>
      <c r="Q1555" s="1">
        <f>[1]Transport!M$25/SUM([1]Transport!M$21,[1]Transport!M$25)*Q1552*(Q$35+Q$600)/(Q$35+Q$600+Q$39)</f>
        <v>8.1277740774417559E-2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0.72528982153223898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1.2972966552266683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0.59219911529775215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0.27172567348672649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0.392191045808575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0.57924346674421656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0.92990958762689169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1.4750979397975503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1.9869658965340466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1.1955261785875215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1.3134366875432677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1.4478834269612568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1.4548775145581951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1.4660549581880629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1.4678493634231413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1.4796209590395273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15.50386647231133</v>
      </c>
      <c r="G1559" s="1">
        <f t="shared" ref="G1559:K1559" si="1752">SUM(G1564:G1566)</f>
        <v>13.660609852109234</v>
      </c>
      <c r="H1559" s="1">
        <f t="shared" si="1752"/>
        <v>12.226250829540115</v>
      </c>
      <c r="I1559" s="1">
        <f t="shared" si="1752"/>
        <v>8.6063739964068056</v>
      </c>
      <c r="J1559" s="1">
        <f t="shared" si="1752"/>
        <v>4.8034360621963383</v>
      </c>
      <c r="K1559" s="1">
        <f t="shared" si="1752"/>
        <v>2.5128015194668425</v>
      </c>
      <c r="L1559" s="1">
        <f t="shared" ref="L1559:O1559" si="1753">SUM(L1564:L1566)</f>
        <v>2.5903789209364891</v>
      </c>
      <c r="M1559" s="1">
        <f t="shared" si="1753"/>
        <v>2.6065703367332977</v>
      </c>
      <c r="N1559" s="1">
        <f t="shared" si="1753"/>
        <v>2.66236680168018</v>
      </c>
      <c r="O1559" s="1">
        <f t="shared" si="1753"/>
        <v>2.6308993480099678</v>
      </c>
      <c r="P1559" s="1">
        <f>SUM(P1564:P1566)</f>
        <v>2.6265305871636402</v>
      </c>
      <c r="Q1559" s="1">
        <f>SUM(Q1564:Q1566)</f>
        <v>2.6709833352261425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15.11862466518779</v>
      </c>
      <c r="G1560" s="1">
        <f t="shared" ref="G1560:K1560" si="1754">IF(G1559-G1561&lt;0,0,G1559-G1561)</f>
        <v>13.302906474085963</v>
      </c>
      <c r="H1560" s="1">
        <f t="shared" si="1754"/>
        <v>11.678032452650516</v>
      </c>
      <c r="I1560" s="1">
        <f t="shared" si="1754"/>
        <v>8.3238978345933354</v>
      </c>
      <c r="J1560" s="1">
        <f t="shared" si="1754"/>
        <v>4.6341849602912468</v>
      </c>
      <c r="K1560" s="1">
        <f t="shared" si="1754"/>
        <v>2.4147850554020764</v>
      </c>
      <c r="L1560" s="1">
        <f t="shared" ref="L1560:O1560" si="1755">IF(L1559-L1561&lt;0,0,L1559-L1561)</f>
        <v>2.4879668936770591</v>
      </c>
      <c r="M1560" s="1">
        <f t="shared" si="1755"/>
        <v>2.5021245184666756</v>
      </c>
      <c r="N1560" s="1">
        <f t="shared" si="1755"/>
        <v>2.5545341724168935</v>
      </c>
      <c r="O1560" s="1">
        <f t="shared" si="1755"/>
        <v>2.5056958319186688</v>
      </c>
      <c r="P1560" s="1">
        <f>IF(P1559-P1561&lt;0,0,P1559-P1561)</f>
        <v>2.4743055029997767</v>
      </c>
      <c r="Q1560" s="1">
        <f>IF(Q1559-Q1561&lt;0,0,Q1559-Q1561)</f>
        <v>2.5069051133646232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0.3852418071235405</v>
      </c>
      <c r="G1561" s="1">
        <f t="shared" ref="G1561:K1561" si="1756">SUM(G1562:G1563)</f>
        <v>0.35770337802326968</v>
      </c>
      <c r="H1561" s="1">
        <f t="shared" si="1756"/>
        <v>0.54821837688959907</v>
      </c>
      <c r="I1561" s="1">
        <f t="shared" si="1756"/>
        <v>0.2824761618134693</v>
      </c>
      <c r="J1561" s="1">
        <f t="shared" si="1756"/>
        <v>0.16925110190509135</v>
      </c>
      <c r="K1561" s="1">
        <f t="shared" si="1756"/>
        <v>9.8016464064765871E-2</v>
      </c>
      <c r="L1561" s="1">
        <f t="shared" ref="L1561:O1561" si="1757">SUM(L1562:L1563)</f>
        <v>0.10241202725942995</v>
      </c>
      <c r="M1561" s="1">
        <f t="shared" si="1757"/>
        <v>0.10444581826662225</v>
      </c>
      <c r="N1561" s="1">
        <f t="shared" si="1757"/>
        <v>0.10783262926328667</v>
      </c>
      <c r="O1561" s="1">
        <f t="shared" si="1757"/>
        <v>0.12520351609129904</v>
      </c>
      <c r="P1561" s="1">
        <f>SUM(P1562:P1563)</f>
        <v>0.15222508416386329</v>
      </c>
      <c r="Q1561" s="1">
        <f>SUM(Q1562:Q1563)</f>
        <v>0.16407822186151946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0.3852418071235405</v>
      </c>
      <c r="G1562" s="1">
        <f>[1]Transport!C$26/SUM([1]Transport!C$22,[1]Transport!C$26)*G1559*(G$34+G$582)/(G$34+G$582+G$38)</f>
        <v>0.35770337802326968</v>
      </c>
      <c r="H1562" s="1">
        <f>[1]Transport!D$26/SUM([1]Transport!D$22,[1]Transport!D$26)*H1559*(H$34+H$582)/(H$34+H$582+H$38)</f>
        <v>0.54821837688959907</v>
      </c>
      <c r="I1562" s="1">
        <f>[1]Transport!E$26/SUM([1]Transport!E$22,[1]Transport!E$26)*I1559*(I$34+I$582)/(I$34+I$582+I$38)</f>
        <v>0.2824761618134693</v>
      </c>
      <c r="J1562" s="1">
        <f>[1]Transport!F$26/SUM([1]Transport!F$22,[1]Transport!F$26)*J1559*(J$34+J$582)/(J$34+J$582+J$38)</f>
        <v>0.16925110190509135</v>
      </c>
      <c r="K1562" s="1">
        <f>[1]Transport!G$26/SUM([1]Transport!G$22,[1]Transport!G$26)*K1559*(K$34+K$582)/(K$34+K$582+K$38)</f>
        <v>9.8016464064765871E-2</v>
      </c>
      <c r="L1562" s="1">
        <f>[1]Transport!H$26/SUM([1]Transport!H$22,[1]Transport!H$26)*L1559*(L$34+L$582)/(L$34+L$582+L$38)</f>
        <v>0.10241202725942995</v>
      </c>
      <c r="M1562" s="1">
        <f>[1]Transport!I$26/SUM([1]Transport!I$22,[1]Transport!I$26)*M1559*(M$34+M$582)/(M$34+M$582+M$38)</f>
        <v>0.10444581826662225</v>
      </c>
      <c r="N1562" s="1">
        <f>[1]Transport!J$26/SUM([1]Transport!J$22,[1]Transport!J$26)*N1559*(N$34+N$582)/(N$34+N$582+N$38)</f>
        <v>0.10783262926328667</v>
      </c>
      <c r="O1562" s="1">
        <f>[1]Transport!K$26/SUM([1]Transport!K$22,[1]Transport!K$26)*O1559*(O$34+O$582)/(O$34+O$582+O$38)</f>
        <v>0.12520351609129904</v>
      </c>
      <c r="P1562" s="1">
        <f>[1]Transport!L$26/SUM([1]Transport!L$22,[1]Transport!L$26)*P1559*(P$34+P$582)/(P$34+P$582+P$38)</f>
        <v>0.15222508416386329</v>
      </c>
      <c r="Q1562" s="1">
        <f>[1]Transport!M$26/SUM([1]Transport!M$22,[1]Transport!M$26)*Q1559*(Q$34+Q$582)/(Q$34+Q$582+Q$38)</f>
        <v>0.16407822186151946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11.065658276361475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7.9720586872138091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5.6543745139219812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2.726126738689584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4.4382081959498558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5.2483868170427552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5.2470441743523528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2.1156825066178779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0.28969207993316715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0.28541459608983971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0.16245081355826649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2.7067505721249236E-2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2.4835731531727415E-2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2.0507337349543655E-2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1.5997203107910439E-2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2.287533266356491E-2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0.44016434785266961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1.3248321412657824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3.7645647510993441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4.5137439822631711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2.2273869233770029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2.4279281073782228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2.5795028310120487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2.6375310701484525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2.6103920106604241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2.6105333840557297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2.6481080025625774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1.081942564605963E-2</v>
      </c>
      <c r="G1567" s="1">
        <f t="shared" ref="G1567:K1567" si="1758">G1572</f>
        <v>8.3269352112134241E-3</v>
      </c>
      <c r="H1567" s="1">
        <f t="shared" si="1758"/>
        <v>1.1143172253312043E-2</v>
      </c>
      <c r="I1567" s="1">
        <f t="shared" si="1758"/>
        <v>1.0700711530170361E-4</v>
      </c>
      <c r="J1567" s="1">
        <f t="shared" si="1758"/>
        <v>8.6329721418834223E-5</v>
      </c>
      <c r="K1567" s="1">
        <f t="shared" si="1758"/>
        <v>8.1752000519502653E-5</v>
      </c>
      <c r="L1567" s="1">
        <f t="shared" ref="L1567:O1567" si="1759">L1572</f>
        <v>8.2815876898767845E-5</v>
      </c>
      <c r="M1567" s="1">
        <f t="shared" si="1759"/>
        <v>8.6359661861569394E-5</v>
      </c>
      <c r="N1567" s="1">
        <f t="shared" si="1759"/>
        <v>8.7564853827860347E-5</v>
      </c>
      <c r="O1567" s="1">
        <f t="shared" si="1759"/>
        <v>9.1206224043837689E-5</v>
      </c>
      <c r="P1567" s="1">
        <f>P1572</f>
        <v>9.2992260135796957E-5</v>
      </c>
      <c r="Q1567" s="1">
        <f>Q1572</f>
        <v>9.8438129097370769E-5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9.9925590027354662E-3</v>
      </c>
      <c r="G1568" s="1">
        <f t="shared" ref="G1568:K1568" si="1760">IF(G1567-G1569&lt;0,0,G1567-G1569)</f>
        <v>7.303166221530666E-3</v>
      </c>
      <c r="H1568" s="1">
        <f t="shared" si="1760"/>
        <v>1.076282172314192E-2</v>
      </c>
      <c r="I1568" s="1">
        <f t="shared" si="1760"/>
        <v>7.25133806126648E-5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8.2686664332416423E-4</v>
      </c>
      <c r="G1569" s="1">
        <f t="shared" ref="G1569:K1569" si="1762">SUM(G1570:G1571)</f>
        <v>1.0237689896827583E-3</v>
      </c>
      <c r="H1569" s="1">
        <f t="shared" si="1762"/>
        <v>3.8035053017012227E-4</v>
      </c>
      <c r="I1569" s="1">
        <f t="shared" si="1762"/>
        <v>3.4493734689038817E-5</v>
      </c>
      <c r="J1569" s="1">
        <f t="shared" si="1762"/>
        <v>2.0801482163231286E-2</v>
      </c>
      <c r="K1569" s="1">
        <f t="shared" si="1762"/>
        <v>2.8540830741267235E-2</v>
      </c>
      <c r="L1569" s="1">
        <f t="shared" ref="L1569:O1569" si="1763">SUM(L1570:L1571)</f>
        <v>3.8987811668506462E-3</v>
      </c>
      <c r="M1569" s="1">
        <f t="shared" si="1763"/>
        <v>4.2301512339570349E-3</v>
      </c>
      <c r="N1569" s="1">
        <f t="shared" si="1763"/>
        <v>6.0444317352762811E-3</v>
      </c>
      <c r="O1569" s="1">
        <f t="shared" si="1763"/>
        <v>5.0010173248201265E-3</v>
      </c>
      <c r="P1569" s="1">
        <f>SUM(P1570:P1571)</f>
        <v>2.1925690345290409E-2</v>
      </c>
      <c r="Q1569" s="1">
        <f>SUM(Q1570:Q1571)</f>
        <v>6.305687949156708E-3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8.2686664332416423E-4</v>
      </c>
      <c r="G1570" s="1">
        <f>IF(SUM([1]Transport!C$24,[1]Transport!C$27)=0,0,[1]Transport!C$27/SUM([1]Transport!C$24,[1]Transport!C$27)*G1567*(G$47+G$614)/(G$47+G$614+G$49))</f>
        <v>1.0237689896827583E-3</v>
      </c>
      <c r="H1570" s="1">
        <f>IF(SUM([1]Transport!D$24,[1]Transport!D$27)=0,0,[1]Transport!D$27/SUM([1]Transport!D$24,[1]Transport!D$27)*H1567*(H$47+H$614)/(H$47+H$614+H$49))</f>
        <v>3.8035053017012227E-4</v>
      </c>
      <c r="I1570" s="1">
        <f>IF(SUM([1]Transport!E$24,[1]Transport!E$27)=0,0,[1]Transport!E$27/SUM([1]Transport!E$24,[1]Transport!E$27)*I1567*(I$47+I$614)/(I$47+I$614+I$49))</f>
        <v>3.4493734689038817E-5</v>
      </c>
      <c r="J1570" s="1">
        <f>IF(SUM([1]Transport!F$24,[1]Transport!F$27)=0,0,[1]Transport!F$27/SUM([1]Transport!F$24,[1]Transport!F$27)*J1567*(J$47+J$614)/(J$47+J$614+J$49))</f>
        <v>2.6568901874638813E-5</v>
      </c>
      <c r="K1570" s="1">
        <f>IF(SUM([1]Transport!G$24,[1]Transport!G$27)=0,0,[1]Transport!G$27/SUM([1]Transport!G$24,[1]Transport!G$27)*K1567*(K$47+K$614)/(K$47+K$614+K$49))</f>
        <v>2.8282885270174985E-6</v>
      </c>
      <c r="L1570" s="1">
        <f>IF(SUM([1]Transport!H$24,[1]Transport!H$27)=0,0,[1]Transport!H$27/SUM([1]Transport!H$24,[1]Transport!H$27)*L1567*(L$47+L$614)/(L$47+L$614+L$49))</f>
        <v>3.586908700148471E-6</v>
      </c>
      <c r="M1570" s="1">
        <f>IF(SUM([1]Transport!I$24,[1]Transport!I$27)=0,0,[1]Transport!I$27/SUM([1]Transport!I$24,[1]Transport!I$27)*M1567*(M$47+M$614)/(M$47+M$614+M$49))</f>
        <v>7.6985919830045084E-6</v>
      </c>
      <c r="N1570" s="1">
        <f>IF(SUM([1]Transport!J$24,[1]Transport!J$27)=0,0,[1]Transport!J$27/SUM([1]Transport!J$24,[1]Transport!J$27)*N1567*(N$47+N$614)/(N$47+N$614+N$49))</f>
        <v>5.3846252407729533E-6</v>
      </c>
      <c r="O1570" s="1">
        <f>IF(SUM([1]Transport!K$24,[1]Transport!K$27)=0,0,[1]Transport!K$27/SUM([1]Transport!K$24,[1]Transport!K$27)*O1567*(O$47+O$614)/(O$47+O$614+O$49))</f>
        <v>9.2870951789284418E-6</v>
      </c>
      <c r="P1570" s="1">
        <f>IF(SUM([1]Transport!L$24,[1]Transport!L$27)=0,0,[1]Transport!L$27/SUM([1]Transport!L$24,[1]Transport!L$27)*P1567*(P$47+P$614)/(P$47+P$614+P$49))</f>
        <v>7.3967899773105846E-6</v>
      </c>
      <c r="Q1570" s="1">
        <f>IF(SUM([1]Transport!M$24,[1]Transport!M$27)=0,0,[1]Transport!M$27/SUM([1]Transport!M$24,[1]Transport!M$27)*Q1567*(Q$47+Q$614)/(Q$47+Q$614+Q$49))</f>
        <v>1.5738225201544727E-5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2.0774913261356647E-2</v>
      </c>
      <c r="K1571" s="1">
        <f>IF(([1]Transport!G$24+[1]Transport!G$27)=0,0,(K$49+K$716)/([1]Transport!G$24+[1]Transport!G$27)*K1567)</f>
        <v>2.8538002452740217E-2</v>
      </c>
      <c r="L1571" s="1">
        <f>IF(([1]Transport!H$24+[1]Transport!H$27)=0,0,(L$49+L$716)/([1]Transport!H$24+[1]Transport!H$27)*L1567)</f>
        <v>3.8951942581504978E-3</v>
      </c>
      <c r="M1571" s="1">
        <f>IF(([1]Transport!I$24+[1]Transport!I$27)=0,0,(M$49+M$716)/([1]Transport!I$24+[1]Transport!I$27)*M1567)</f>
        <v>4.2224526419740302E-3</v>
      </c>
      <c r="N1571" s="1">
        <f>IF(([1]Transport!J$24+[1]Transport!J$27)=0,0,(N$49+N$716)/([1]Transport!J$24+[1]Transport!J$27)*N1567)</f>
        <v>6.0390471100355081E-3</v>
      </c>
      <c r="O1571" s="1">
        <f>IF(([1]Transport!K$24+[1]Transport!K$27)=0,0,(O$49+O$716)/([1]Transport!K$24+[1]Transport!K$27)*O1567)</f>
        <v>4.9917302296411982E-3</v>
      </c>
      <c r="P1571" s="1">
        <f>IF(([1]Transport!L$24+[1]Transport!L$27)=0,0,(P$49+P$716)/([1]Transport!L$24+[1]Transport!L$27)*P1567)</f>
        <v>2.1918293555313099E-2</v>
      </c>
      <c r="Q1571" s="1">
        <f>IF(([1]Transport!M$24+[1]Transport!M$27)=0,0,(Q$49+Q$716)/([1]Transport!M$24+[1]Transport!M$27)*Q1567)</f>
        <v>6.2899497239551636E-3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1.081942564605963E-2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8.3269352112134241E-3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1.1143172253312043E-2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1.0700711530170361E-4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8.6329721418834223E-5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8.1752000519502653E-5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8.2815876898767845E-5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8.6359661861569394E-5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8.7564853827860347E-5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9.1206224043837689E-5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9.2992260135796957E-5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9.8438129097370769E-5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4.7789294695779621</v>
      </c>
      <c r="G1573" s="3">
        <f t="shared" ref="G1573:K1573" si="1764">SUM(G1574:G1582)</f>
        <v>4.7700962039634645</v>
      </c>
      <c r="H1573" s="3">
        <f t="shared" si="1764"/>
        <v>4.7153311699300087</v>
      </c>
      <c r="I1573" s="3">
        <f t="shared" si="1764"/>
        <v>4.6617907696893708</v>
      </c>
      <c r="J1573" s="3">
        <f t="shared" si="1764"/>
        <v>4.8439668492944108</v>
      </c>
      <c r="K1573" s="3">
        <f t="shared" si="1764"/>
        <v>5.0140162797862686</v>
      </c>
      <c r="L1573" s="3">
        <f t="shared" ref="L1573:O1573" si="1765">SUM(L1574:L1582)</f>
        <v>5.2231067188885545</v>
      </c>
      <c r="M1573" s="3">
        <f t="shared" si="1765"/>
        <v>5.4321950782859698</v>
      </c>
      <c r="N1573" s="3">
        <f t="shared" si="1765"/>
        <v>5.6865725102704348</v>
      </c>
      <c r="O1573" s="3">
        <f t="shared" si="1765"/>
        <v>6.0438747585673518</v>
      </c>
      <c r="P1573" s="3">
        <f>SUM(P1574:P1582)</f>
        <v>6.4405428925228305</v>
      </c>
      <c r="Q1573" s="3">
        <f>SUM(Q1574:Q1582)</f>
        <v>6.8765825540737122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2.7810669690424027E-2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2.1854082931351482E-2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1.8556068124634013E-2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9.2155815764802529E-3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2.3786587074377478E-2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4.4205784690590832E-2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0.20222896131751475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0.83202560838513639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1.9671545079295427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3.4701254902627037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3.5874661713009326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3.7258078861934543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3.9517547146317908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4.3191158419995563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4.7166319166857695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5.1288461820174653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7.9462326823039354E-5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1.0602954108170747E-4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9.4757227874771476E-6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8.5913393727032401E-6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8.1994462589916491E-6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8.7701781901747304E-6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8.4764585332612803E-6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8.1532624064254576E-6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7.8632378347372314E-6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6.9437929358628358E-6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2.9786769118211213E-5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0.20132831030380485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0.3634640456448649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0.16821473140678569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7.7183940335533913E-2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0.1377491089104885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0.20344745816859575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0.32661178380254474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0.51809807728753388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0.69788126120729077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0.41990419602790419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0.46131785835757344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0.50853953449902267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0.5109960651730816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0.51492191436409818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0.51555216261886572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0.51968669558166902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2.8664108979034189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2.1360131777543332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1.5905116707605351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0.76682865331653616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1.5183754374652207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1.7955493022130482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1.7950899646623129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0.72380569132718076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9.9107864971303999E-2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9.7644475667532621E-2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5.5576781037042909E-2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9.2601865496303813E-3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8.4966642086930812E-3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7.0158577391154133E-3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5.4728753575281688E-3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7.8259833037799438E-3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0.20281346692889479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0.61043971639175254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1.734589437725945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2.0797869485300615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1.0263077105767306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1.1187105891554565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1.1885513096702756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1.2152888417226704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1.2027840426156806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1.2028491828947019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1.2201623494087117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3.4684582302271874E-3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2.6694233049626113E-3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3.5722439228477172E-3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3.4304012237122166E-5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2.7675316838784957E-5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2.6207805138221405E-5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2.6548859359057111E-5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2.7684915053923013E-5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2.8071271791446126E-5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2.9238611066938108E-5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2.9811173029586786E-5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3.1556992968502704E-5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0.68922285337539668</v>
      </c>
      <c r="G1584" s="1">
        <f t="shared" ref="G1584:K1584" si="1766">IFERROR(G1574/G1548,"-")</f>
        <v>0.69564643130450543</v>
      </c>
      <c r="H1584" s="1">
        <f t="shared" si="1766"/>
        <v>0.70528179819817016</v>
      </c>
      <c r="I1584" s="1">
        <f t="shared" si="1766"/>
        <v>0.70528179819816994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0.68135756995377272</v>
      </c>
      <c r="G1585" s="1">
        <f t="shared" ref="G1585:K1585" si="1768">IFERROR(G1575/G1549,"-")</f>
        <v>0.68135756995377317</v>
      </c>
      <c r="H1585" s="1">
        <f t="shared" si="1768"/>
        <v>0.6813575699537735</v>
      </c>
      <c r="I1585" s="1">
        <f t="shared" si="1768"/>
        <v>0.68135756995377261</v>
      </c>
      <c r="J1585" s="1">
        <f t="shared" si="1768"/>
        <v>0.68135756995377283</v>
      </c>
      <c r="K1585" s="1">
        <f t="shared" si="1768"/>
        <v>0.68135756995377328</v>
      </c>
      <c r="L1585" s="1">
        <f t="shared" ref="L1585:O1585" si="1769">IFERROR(L1575/L1549,"-")</f>
        <v>0.68135756995377184</v>
      </c>
      <c r="M1585" s="1">
        <f t="shared" si="1769"/>
        <v>0.68135756995377306</v>
      </c>
      <c r="N1585" s="1">
        <f t="shared" si="1769"/>
        <v>0.68135756995377283</v>
      </c>
      <c r="O1585" s="1">
        <f t="shared" si="1769"/>
        <v>0.68135756995377272</v>
      </c>
      <c r="P1585" s="1">
        <f>IFERROR(P1575/P1549,"-")</f>
        <v>0.68135756995377372</v>
      </c>
      <c r="Q1585" s="1">
        <f>IFERROR(Q1575/Q1549,"-")</f>
        <v>0.6813575699537745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0.46510343171505397</v>
      </c>
      <c r="H1586" s="1">
        <f t="shared" si="1770"/>
        <v>0.47219986412893389</v>
      </c>
      <c r="I1586" s="1">
        <f t="shared" si="1770"/>
        <v>0.49642875556931565</v>
      </c>
      <c r="J1586" s="1">
        <f t="shared" si="1770"/>
        <v>0.52952113861749772</v>
      </c>
      <c r="K1586" s="1">
        <f t="shared" si="1770"/>
        <v>0.56275337139987336</v>
      </c>
      <c r="L1586" s="1">
        <f t="shared" ref="L1586:O1586" si="1771">IFERROR(L1576/L1551,"-")</f>
        <v>0.57633115268644242</v>
      </c>
      <c r="M1586" s="1">
        <f t="shared" si="1771"/>
        <v>0.59479330401239294</v>
      </c>
      <c r="N1586" s="1">
        <f t="shared" si="1771"/>
        <v>0.60204076340163182</v>
      </c>
      <c r="O1586" s="1">
        <f t="shared" si="1771"/>
        <v>0.60480257429318829</v>
      </c>
      <c r="P1586" s="1">
        <f>IFERROR(P1576/P1551,"-")</f>
        <v>0.60480257429318818</v>
      </c>
      <c r="Q1586" s="1">
        <f>IFERROR(Q1576/Q1551,"-")</f>
        <v>0.60480257429318784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772">IFERROR(G1577/G1557,"-")</f>
        <v>0.28017034051580064</v>
      </c>
      <c r="H1587" s="1">
        <f t="shared" si="1772"/>
        <v>0.28405096708428701</v>
      </c>
      <c r="I1587" s="1">
        <f t="shared" si="1772"/>
        <v>0.28405096708428718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0.351229612156221</v>
      </c>
      <c r="G1588" s="1">
        <f t="shared" ref="G1588:K1588" si="1774">IFERROR(G1578/G1558,"-")</f>
        <v>0.35122961215622045</v>
      </c>
      <c r="H1588" s="1">
        <f t="shared" si="1774"/>
        <v>0.35122961215622117</v>
      </c>
      <c r="I1588" s="1">
        <f t="shared" si="1774"/>
        <v>0.35122961215622078</v>
      </c>
      <c r="J1588" s="1">
        <f t="shared" si="1774"/>
        <v>0.35122961215622078</v>
      </c>
      <c r="K1588" s="1">
        <f t="shared" si="1774"/>
        <v>0.351229612156221</v>
      </c>
      <c r="L1588" s="1">
        <f t="shared" ref="L1588:O1588" si="1775">IFERROR(L1578/L1558,"-")</f>
        <v>0.35122961215622095</v>
      </c>
      <c r="M1588" s="1">
        <f t="shared" si="1775"/>
        <v>0.35122961215622123</v>
      </c>
      <c r="N1588" s="1">
        <f t="shared" si="1775"/>
        <v>0.35122961215622095</v>
      </c>
      <c r="O1588" s="1">
        <f t="shared" si="1775"/>
        <v>0.35122961215622106</v>
      </c>
      <c r="P1588" s="1">
        <f>IFERROR(P1578/P1558,"-")</f>
        <v>0.35122961215622095</v>
      </c>
      <c r="Q1588" s="1">
        <f>IFERROR(Q1578/Q1558,"-")</f>
        <v>0.35122961215622106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0.25903663625928725</v>
      </c>
      <c r="G1589" s="1">
        <f t="shared" ref="G1589:K1589" si="1776">IFERROR(G1579/G1564,"-")</f>
        <v>0.26793746277611236</v>
      </c>
      <c r="H1589" s="1">
        <f t="shared" si="1776"/>
        <v>0.28128870255135013</v>
      </c>
      <c r="I1589" s="1">
        <f t="shared" si="1776"/>
        <v>0.28128870255134997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0.34211451343153165</v>
      </c>
      <c r="G1590" s="1">
        <f t="shared" ref="G1590:K1590" si="1779">IFERROR(G1580/G1565,"-")</f>
        <v>0.34211451343153182</v>
      </c>
      <c r="H1590" s="1">
        <f t="shared" si="1779"/>
        <v>0.3421145134315326</v>
      </c>
      <c r="I1590" s="1">
        <f t="shared" si="1779"/>
        <v>0.34211451343153271</v>
      </c>
      <c r="J1590" s="1">
        <f t="shared" si="1779"/>
        <v>0.34211451343153215</v>
      </c>
      <c r="K1590" s="1">
        <f t="shared" si="1779"/>
        <v>0.34211451343153154</v>
      </c>
      <c r="L1590" s="1">
        <f t="shared" ref="L1590:O1590" si="1780">IFERROR(L1580/L1565,"-")</f>
        <v>0.34211451343153232</v>
      </c>
      <c r="M1590" s="1">
        <f t="shared" si="1780"/>
        <v>0.34211451343153165</v>
      </c>
      <c r="N1590" s="1">
        <f t="shared" si="1780"/>
        <v>0.34211451343153199</v>
      </c>
      <c r="O1590" s="1">
        <f t="shared" si="1780"/>
        <v>0.34211451343153215</v>
      </c>
      <c r="P1590" s="1">
        <f t="shared" si="1778"/>
        <v>0.34211451343153182</v>
      </c>
      <c r="Q1590" s="1">
        <f t="shared" si="1778"/>
        <v>0.34211451343153215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0.46076759264650818</v>
      </c>
      <c r="H1591" s="1">
        <f t="shared" si="1781"/>
        <v>0.46076759264650768</v>
      </c>
      <c r="I1591" s="1">
        <f t="shared" si="1781"/>
        <v>0.46076759264650791</v>
      </c>
      <c r="J1591" s="1">
        <f t="shared" si="1781"/>
        <v>0.46076759264650752</v>
      </c>
      <c r="K1591" s="1">
        <f t="shared" si="1781"/>
        <v>0.46076759264650669</v>
      </c>
      <c r="L1591" s="1">
        <f t="shared" ref="L1591:O1591" si="1782">IFERROR(L1581/L1566,"-")</f>
        <v>0.46076759264650818</v>
      </c>
      <c r="M1591" s="1">
        <f t="shared" si="1782"/>
        <v>0.46076759264650868</v>
      </c>
      <c r="N1591" s="1">
        <f t="shared" si="1782"/>
        <v>0.46076759264650796</v>
      </c>
      <c r="O1591" s="1">
        <f t="shared" si="1782"/>
        <v>0.46076759264650774</v>
      </c>
      <c r="P1591" s="1">
        <f t="shared" si="1778"/>
        <v>0.46076759264650852</v>
      </c>
      <c r="Q1591" s="1">
        <f t="shared" si="1778"/>
        <v>0.46076759264650802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783">IFERROR(G1582/G1572,"-")</f>
        <v>0.32057692743518001</v>
      </c>
      <c r="H1592" s="1">
        <f t="shared" si="1783"/>
        <v>0.32057692743517918</v>
      </c>
      <c r="I1592" s="1">
        <f t="shared" si="1783"/>
        <v>0.3205769274351799</v>
      </c>
      <c r="J1592" s="1">
        <f t="shared" si="1783"/>
        <v>0.3205769274351804</v>
      </c>
      <c r="K1592" s="1">
        <f t="shared" si="1783"/>
        <v>0.32057692743518007</v>
      </c>
      <c r="L1592" s="1">
        <f t="shared" ref="L1592:O1592" si="1784">IFERROR(L1582/L1572,"-")</f>
        <v>0.32057692743518013</v>
      </c>
      <c r="M1592" s="1">
        <f t="shared" si="1784"/>
        <v>0.32057692743518001</v>
      </c>
      <c r="N1592" s="1">
        <f t="shared" si="1784"/>
        <v>0.32057692743517996</v>
      </c>
      <c r="O1592" s="1">
        <f t="shared" si="1784"/>
        <v>0.32057692743517985</v>
      </c>
      <c r="P1592" s="1">
        <f>IFERROR(P1582/P1572,"-")</f>
        <v>0.32057692743518024</v>
      </c>
      <c r="Q1592" s="1">
        <f>IFERROR(Q1582/Q1572,"-")</f>
        <v>0.32057692743517996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24.515596287131984</v>
      </c>
      <c r="G1593" s="3">
        <f t="shared" ref="G1593" si="1785">G1594+G1597+G1599+G1606+G1614</f>
        <v>21.032092304714823</v>
      </c>
      <c r="H1593" s="3">
        <f t="shared" ref="H1593" si="1786">H1594+H1597+H1599+H1606+H1614</f>
        <v>20.510980768300222</v>
      </c>
      <c r="I1593" s="3">
        <f t="shared" ref="I1593" si="1787">I1594+I1597+I1599+I1606+I1614</f>
        <v>16.616173673231071</v>
      </c>
      <c r="J1593" s="3">
        <f t="shared" ref="J1593" si="1788">J1594+J1597+J1599+J1606+J1614</f>
        <v>14.799894357838447</v>
      </c>
      <c r="K1593" s="3">
        <f t="shared" ref="K1593" si="1789">K1594+K1597+K1599+K1606+K1614</f>
        <v>15.41829624906981</v>
      </c>
      <c r="L1593" s="3">
        <f t="shared" ref="L1593:O1593" si="1790">L1594+L1597+L1599+L1606+L1614</f>
        <v>16.041872735947454</v>
      </c>
      <c r="M1593" s="3">
        <f t="shared" si="1790"/>
        <v>16.664090992550992</v>
      </c>
      <c r="N1593" s="3">
        <f t="shared" si="1790"/>
        <v>17.200651408360795</v>
      </c>
      <c r="O1593" s="3">
        <f t="shared" si="1790"/>
        <v>17.795493262211288</v>
      </c>
      <c r="P1593" s="3">
        <f>P1594+P1597+P1599+P1606+P1614</f>
        <v>18.416257768868341</v>
      </c>
      <c r="Q1593" s="3">
        <f>Q1594+Q1597+Q1599+Q1606+Q1614</f>
        <v>19.071497260481515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5.8157265783987701E-3</v>
      </c>
      <c r="G1594" s="1">
        <f t="shared" ref="G1594" si="1793">SUM(G1595:G1596)</f>
        <v>7.9507783129492797E-3</v>
      </c>
      <c r="H1594" s="1">
        <f t="shared" ref="H1594" si="1794">SUM(H1595:H1596)</f>
        <v>8.4783457171327143E-3</v>
      </c>
      <c r="I1594" s="1">
        <f t="shared" ref="I1594" si="1795">SUM(I1595:I1596)</f>
        <v>3.4363256452966564E-3</v>
      </c>
      <c r="J1594" s="1">
        <f t="shared" ref="J1594" si="1796">SUM(J1595:J1596)</f>
        <v>1.6259094160795688E-3</v>
      </c>
      <c r="K1594" s="1">
        <f t="shared" ref="K1594" si="1797">SUM(K1595:K1596)</f>
        <v>3.0263360094770013E-3</v>
      </c>
      <c r="L1594" s="1">
        <f t="shared" ref="L1594:O1594" si="1798">SUM(L1595:L1596)</f>
        <v>3.9204703388003217E-3</v>
      </c>
      <c r="M1594" s="1">
        <f t="shared" si="1798"/>
        <v>7.0061036850213977E-3</v>
      </c>
      <c r="N1594" s="1">
        <f t="shared" si="1798"/>
        <v>1.0825808792824026E-2</v>
      </c>
      <c r="O1594" s="1">
        <f t="shared" si="1798"/>
        <v>1.4993663322699581E-2</v>
      </c>
      <c r="P1594" s="1">
        <f>SUM(P1595:P1596)</f>
        <v>2.8491093271773935E-2</v>
      </c>
      <c r="Q1594" s="1">
        <f>SUM(Q1595:Q1596)</f>
        <v>9.1668549882164538E-2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5.8157265783987701E-3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7.9507783129492797E-3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8.4783457171327143E-3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3.4363256452966564E-3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1.6259094160795688E-3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3.0263360094770013E-3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3.9204703388003217E-3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7.0061036850213977E-3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1.0825808792824026E-2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1.4993663322699581E-2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2.8491093271773935E-2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9.1668549882164538E-2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2.9030032340182357E-3</v>
      </c>
      <c r="G1597" s="1">
        <f t="shared" ref="G1597" si="1800">G1598</f>
        <v>1.7411680558656484E-3</v>
      </c>
      <c r="H1597" s="1">
        <f t="shared" ref="H1597" si="1801">H1598</f>
        <v>1.696564691223455E-3</v>
      </c>
      <c r="I1597" s="1">
        <f t="shared" ref="I1597" si="1802">I1598</f>
        <v>1.2707965434021246E-4</v>
      </c>
      <c r="J1597" s="1">
        <f t="shared" ref="J1597" si="1803">J1598</f>
        <v>1.158324721493217E-4</v>
      </c>
      <c r="K1597" s="1">
        <f t="shared" ref="K1597:O1597" si="1804">K1598</f>
        <v>1.1078736207729587E-4</v>
      </c>
      <c r="L1597" s="1">
        <f t="shared" si="1804"/>
        <v>1.0171213413180391E-4</v>
      </c>
      <c r="M1597" s="1">
        <f t="shared" si="1804"/>
        <v>9.432624319290252E-5</v>
      </c>
      <c r="N1597" s="1">
        <f t="shared" si="1804"/>
        <v>8.831384228658883E-5</v>
      </c>
      <c r="O1597" s="1">
        <f t="shared" si="1804"/>
        <v>8.0911503369119985E-5</v>
      </c>
      <c r="P1597" s="1">
        <f>P1598</f>
        <v>8.721723135824009E-5</v>
      </c>
      <c r="Q1597" s="1">
        <f>Q1598</f>
        <v>1.3266696076729209E-4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2.9030032340182357E-3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1.7411680558656484E-3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1.696564691223455E-3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1.2707965434021246E-4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1.158324721493217E-4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1.1078736207729587E-4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1.0171213413180391E-4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9.432624319290252E-5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8.831384228658883E-5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8.0911503369119985E-5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8.721723135824009E-5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1.3266696076729209E-4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24.454850089985197</v>
      </c>
      <c r="G1606" s="1">
        <f t="shared" ref="G1606:K1606" si="1811">SUM(G1611:G1613)</f>
        <v>21.017140267568006</v>
      </c>
      <c r="H1606" s="1">
        <f t="shared" si="1811"/>
        <v>20.494073186574461</v>
      </c>
      <c r="I1606" s="1">
        <f t="shared" si="1811"/>
        <v>16.605962544240086</v>
      </c>
      <c r="J1606" s="1">
        <f t="shared" si="1811"/>
        <v>14.79198033388171</v>
      </c>
      <c r="K1606" s="1">
        <f t="shared" si="1811"/>
        <v>15.409149099100027</v>
      </c>
      <c r="L1606" s="1">
        <f t="shared" ref="L1606:O1606" si="1812">SUM(L1611:L1613)</f>
        <v>16.032111244928231</v>
      </c>
      <c r="M1606" s="1">
        <f t="shared" si="1812"/>
        <v>16.651548711183374</v>
      </c>
      <c r="N1606" s="1">
        <f t="shared" si="1812"/>
        <v>17.184448758231834</v>
      </c>
      <c r="O1606" s="1">
        <f t="shared" si="1812"/>
        <v>17.775148892005006</v>
      </c>
      <c r="P1606" s="1">
        <f>SUM(P1611:P1613)</f>
        <v>18.382384516472182</v>
      </c>
      <c r="Q1606" s="1">
        <f>SUM(Q1611:Q1613)</f>
        <v>18.974441608718731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23.847193241390276</v>
      </c>
      <c r="G1607" s="1">
        <f t="shared" ref="G1607:K1607" si="1813">IF(G1606-G1608&lt;0,0,G1606-G1608)</f>
        <v>20.466805974188183</v>
      </c>
      <c r="H1607" s="1">
        <f t="shared" si="1813"/>
        <v>19.575130192941874</v>
      </c>
      <c r="I1607" s="1">
        <f t="shared" si="1813"/>
        <v>16.060925974289304</v>
      </c>
      <c r="J1607" s="1">
        <f t="shared" si="1813"/>
        <v>14.270778648577465</v>
      </c>
      <c r="K1607" s="1">
        <f t="shared" si="1813"/>
        <v>14.808086779915733</v>
      </c>
      <c r="L1607" s="1">
        <f t="shared" ref="L1607:O1607" si="1814">IF(L1606-L1608&lt;0,0,L1606-L1608)</f>
        <v>15.398273083039459</v>
      </c>
      <c r="M1607" s="1">
        <f t="shared" si="1814"/>
        <v>15.984317673510432</v>
      </c>
      <c r="N1607" s="1">
        <f t="shared" si="1814"/>
        <v>16.488434861547525</v>
      </c>
      <c r="O1607" s="1">
        <f t="shared" si="1814"/>
        <v>16.929236203627635</v>
      </c>
      <c r="P1607" s="1">
        <f>IF(P1606-P1608&lt;0,0,P1606-P1608)</f>
        <v>17.317001899636075</v>
      </c>
      <c r="Q1607" s="1">
        <f>IF(Q1606-Q1608&lt;0,0,Q1606-Q1608)</f>
        <v>17.808843681201072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0.60765684859492219</v>
      </c>
      <c r="G1608" s="1">
        <f t="shared" ref="G1608:K1608" si="1815">SUM(G1609:G1610)</f>
        <v>0.55033429337982132</v>
      </c>
      <c r="H1608" s="1">
        <f t="shared" si="1815"/>
        <v>0.91894299363258769</v>
      </c>
      <c r="I1608" s="1">
        <f t="shared" si="1815"/>
        <v>0.54503656995078242</v>
      </c>
      <c r="J1608" s="1">
        <f t="shared" si="1815"/>
        <v>0.5212016853042456</v>
      </c>
      <c r="K1608" s="1">
        <f t="shared" si="1815"/>
        <v>0.60106231918429354</v>
      </c>
      <c r="L1608" s="1">
        <f t="shared" ref="L1608:O1608" si="1816">SUM(L1609:L1610)</f>
        <v>0.6338381618887714</v>
      </c>
      <c r="M1608" s="1">
        <f t="shared" si="1816"/>
        <v>0.66723103767294134</v>
      </c>
      <c r="N1608" s="1">
        <f t="shared" si="1816"/>
        <v>0.69601389668430802</v>
      </c>
      <c r="O1608" s="1">
        <f t="shared" si="1816"/>
        <v>0.84591268837737132</v>
      </c>
      <c r="P1608" s="1">
        <f>SUM(P1609:P1610)</f>
        <v>1.0653826168361069</v>
      </c>
      <c r="Q1608" s="1">
        <f>SUM(Q1609:Q1610)</f>
        <v>1.1655979275176598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0.60765684859492219</v>
      </c>
      <c r="G1609" s="1">
        <f>[1]Transport!C$26/SUM([1]Transport!C$22,[1]Transport!C$26)*G1606*(G$34+G$582)/(G$34+G$582+G$38)</f>
        <v>0.55033429337982132</v>
      </c>
      <c r="H1609" s="1">
        <f>[1]Transport!D$26/SUM([1]Transport!D$22,[1]Transport!D$26)*H1606*(H$34+H$582)/(H$34+H$582+H$38)</f>
        <v>0.91894299363258769</v>
      </c>
      <c r="I1609" s="1">
        <f>[1]Transport!E$26/SUM([1]Transport!E$22,[1]Transport!E$26)*I1606*(I$34+I$582)/(I$34+I$582+I$38)</f>
        <v>0.54503656995078242</v>
      </c>
      <c r="J1609" s="1">
        <f>[1]Transport!F$26/SUM([1]Transport!F$22,[1]Transport!F$26)*J1606*(J$34+J$582)/(J$34+J$582+J$38)</f>
        <v>0.5212016853042456</v>
      </c>
      <c r="K1609" s="1">
        <f>[1]Transport!G$26/SUM([1]Transport!G$22,[1]Transport!G$26)*K1606*(K$34+K$582)/(K$34+K$582+K$38)</f>
        <v>0.60106231918429354</v>
      </c>
      <c r="L1609" s="1">
        <f>[1]Transport!H$26/SUM([1]Transport!H$22,[1]Transport!H$26)*L1606*(L$34+L$582)/(L$34+L$582+L$38)</f>
        <v>0.6338381618887714</v>
      </c>
      <c r="M1609" s="1">
        <f>[1]Transport!I$26/SUM([1]Transport!I$22,[1]Transport!I$26)*M1606*(M$34+M$582)/(M$34+M$582+M$38)</f>
        <v>0.66723103767294134</v>
      </c>
      <c r="N1609" s="1">
        <f>[1]Transport!J$26/SUM([1]Transport!J$22,[1]Transport!J$26)*N1606*(N$34+N$582)/(N$34+N$582+N$38)</f>
        <v>0.69601389668430802</v>
      </c>
      <c r="O1609" s="1">
        <f>[1]Transport!K$26/SUM([1]Transport!K$22,[1]Transport!K$26)*O1606*(O$34+O$582)/(O$34+O$582+O$38)</f>
        <v>0.84591268837737132</v>
      </c>
      <c r="P1609" s="1">
        <f>[1]Transport!L$26/SUM([1]Transport!L$22,[1]Transport!L$26)*P1606*(P$34+P$582)/(P$34+P$582+P$38)</f>
        <v>1.0653826168361069</v>
      </c>
      <c r="Q1609" s="1">
        <f>[1]Transport!M$26/SUM([1]Transport!M$22,[1]Transport!M$26)*Q1606*(Q$34+Q$582)/(Q$34+Q$582+Q$38)</f>
        <v>1.1655979275176598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</v>
      </c>
      <c r="M1610" s="1">
        <f>(M$38+M$718)/([1]Transport!I$22+[1]Transport!I$26)*M1606</f>
        <v>0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19.235269266616999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11.807444548733679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11.492153519200738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4.9485554053963927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5.2195808233681973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6.1191209177313626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4.7933452380768262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0.44765129784759078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7.1696747578882001E-3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1.0241492199288283E-2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8.747513697544727E-3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1.0471994742370571E-2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1.1101423283067723E-2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9.8346426754486061E-3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1.3801371435528164E-2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1.8390608261295828E-2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3.0905748011029628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4.2085744292968954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11.209755840996102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14.784810659123822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15.398907606900739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16.023363731230685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16.641076716441003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17.173347334948765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17.765314249329556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18.368583145036656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18.956051000457435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5.2027467334369491E-2</v>
      </c>
      <c r="G1614" s="1">
        <f t="shared" ref="G1614:K1614" si="1817">G1619</f>
        <v>5.2600907780027519E-3</v>
      </c>
      <c r="H1614" s="1">
        <f t="shared" si="1817"/>
        <v>6.7326713174041481E-3</v>
      </c>
      <c r="I1614" s="1">
        <f t="shared" si="1817"/>
        <v>6.647723691346836E-3</v>
      </c>
      <c r="J1614" s="1">
        <f t="shared" si="1817"/>
        <v>6.1722820685092194E-3</v>
      </c>
      <c r="K1614" s="1">
        <f t="shared" si="1817"/>
        <v>6.0100265982294095E-3</v>
      </c>
      <c r="L1614" s="1">
        <f t="shared" ref="L1614:O1614" si="1818">L1619</f>
        <v>5.7393085462887246E-3</v>
      </c>
      <c r="M1614" s="1">
        <f t="shared" si="1818"/>
        <v>5.4418514394050342E-3</v>
      </c>
      <c r="N1614" s="1">
        <f t="shared" si="1818"/>
        <v>5.2885274938498077E-3</v>
      </c>
      <c r="O1614" s="1">
        <f t="shared" si="1818"/>
        <v>5.269795380213077E-3</v>
      </c>
      <c r="P1614" s="1">
        <f>P1619</f>
        <v>5.2949418930265703E-3</v>
      </c>
      <c r="Q1614" s="1">
        <f>Q1619</f>
        <v>5.2544349198505504E-3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4.8051306428721484E-2</v>
      </c>
      <c r="G1615" s="1">
        <f t="shared" ref="G1615:K1615" si="1819">IF(G1614-G1616&lt;0,0,G1614-G1616)</f>
        <v>4.6133801113719328E-3</v>
      </c>
      <c r="H1615" s="1">
        <f t="shared" si="1819"/>
        <v>6.5028646656874693E-3</v>
      </c>
      <c r="I1615" s="1">
        <f t="shared" si="1819"/>
        <v>4.5048305141143045E-3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3.9761609056480048E-3</v>
      </c>
      <c r="G1616" s="1">
        <f t="shared" ref="G1616:K1616" si="1821">SUM(G1617:G1618)</f>
        <v>6.4671066663081879E-4</v>
      </c>
      <c r="H1616" s="1">
        <f t="shared" si="1821"/>
        <v>2.2980665171667912E-4</v>
      </c>
      <c r="I1616" s="1">
        <f t="shared" si="1821"/>
        <v>2.1428931772325319E-3</v>
      </c>
      <c r="J1616" s="1">
        <f t="shared" si="1821"/>
        <v>8.0718683746575093E-3</v>
      </c>
      <c r="K1616" s="1">
        <f t="shared" si="1821"/>
        <v>6.2179492076680273E-3</v>
      </c>
      <c r="L1616" s="1">
        <f t="shared" ref="L1616:O1616" si="1822">SUM(L1617:L1618)</f>
        <v>5.9878886076057567E-3</v>
      </c>
      <c r="M1616" s="1">
        <f t="shared" si="1822"/>
        <v>5.9269690621588178E-3</v>
      </c>
      <c r="N1616" s="1">
        <f t="shared" si="1822"/>
        <v>5.6137348959644333E-3</v>
      </c>
      <c r="O1616" s="1">
        <f t="shared" si="1822"/>
        <v>5.8063935321768399E-3</v>
      </c>
      <c r="P1616" s="1">
        <f>SUM(P1617:P1618)</f>
        <v>5.7161121395351211E-3</v>
      </c>
      <c r="Q1616" s="1">
        <f>SUM(Q1617:Q1618)</f>
        <v>6.0945106185025409E-3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3.9761609056480048E-3</v>
      </c>
      <c r="G1617" s="1">
        <f>IF(SUM([1]Transport!C$24,[1]Transport!C$27)=0,0,[1]Transport!C$27/SUM([1]Transport!C$24,[1]Transport!C$27)*G1614*(G$47+G$614)/(G$47+G$614+G$49))</f>
        <v>6.4671066663081879E-4</v>
      </c>
      <c r="H1617" s="1">
        <f>IF(SUM([1]Transport!D$24,[1]Transport!D$27)=0,0,[1]Transport!D$27/SUM([1]Transport!D$24,[1]Transport!D$27)*H1614*(H$47+H$614)/(H$47+H$614+H$49))</f>
        <v>2.2980665171667912E-4</v>
      </c>
      <c r="I1617" s="1">
        <f>IF(SUM([1]Transport!E$24,[1]Transport!E$27)=0,0,[1]Transport!E$27/SUM([1]Transport!E$24,[1]Transport!E$27)*I1614*(I$47+I$614)/(I$47+I$614+I$49))</f>
        <v>2.1428931772325319E-3</v>
      </c>
      <c r="J1617" s="1">
        <f>IF(SUM([1]Transport!F$24,[1]Transport!F$27)=0,0,[1]Transport!F$27/SUM([1]Transport!F$24,[1]Transport!F$27)*J1614*(J$47+J$614)/(J$47+J$614+J$49))</f>
        <v>1.899586306148289E-3</v>
      </c>
      <c r="K1617" s="1">
        <f>IF(SUM([1]Transport!G$24,[1]Transport!G$27)=0,0,[1]Transport!G$27/SUM([1]Transport!G$24,[1]Transport!G$27)*K1614*(K$47+K$614)/(K$47+K$614+K$49))</f>
        <v>2.0792260943861799E-4</v>
      </c>
      <c r="L1617" s="1">
        <f>IF(SUM([1]Transport!H$24,[1]Transport!H$27)=0,0,[1]Transport!H$27/SUM([1]Transport!H$24,[1]Transport!H$27)*L1614*(L$47+L$614)/(L$47+L$614+L$49))</f>
        <v>2.4858006131703216E-4</v>
      </c>
      <c r="M1617" s="1">
        <f>IF(SUM([1]Transport!I$24,[1]Transport!I$27)=0,0,[1]Transport!I$27/SUM([1]Transport!I$24,[1]Transport!I$27)*M1614*(M$47+M$614)/(M$47+M$614+M$49))</f>
        <v>4.8511762275378362E-4</v>
      </c>
      <c r="N1617" s="1">
        <f>IF(SUM([1]Transport!J$24,[1]Transport!J$27)=0,0,[1]Transport!J$27/SUM([1]Transport!J$24,[1]Transport!J$27)*N1614*(N$47+N$614)/(N$47+N$614+N$49))</f>
        <v>3.2520740211462571E-4</v>
      </c>
      <c r="O1617" s="1">
        <f>IF(SUM([1]Transport!K$24,[1]Transport!K$27)=0,0,[1]Transport!K$27/SUM([1]Transport!K$24,[1]Transport!K$27)*O1614*(O$47+O$614)/(O$47+O$614+O$49))</f>
        <v>5.3659815196376308E-4</v>
      </c>
      <c r="P1617" s="1">
        <f>IF(SUM([1]Transport!L$24,[1]Transport!L$27)=0,0,[1]Transport!L$27/SUM([1]Transport!L$24,[1]Transport!L$27)*P1614*(P$47+P$614)/(P$47+P$614+P$49))</f>
        <v>4.2117024650855067E-4</v>
      </c>
      <c r="Q1617" s="1">
        <f>IF(SUM([1]Transport!M$24,[1]Transport!M$27)=0,0,[1]Transport!M$27/SUM([1]Transport!M$24,[1]Transport!M$27)*Q1614*(Q$47+Q$614)/(Q$47+Q$614+Q$49))</f>
        <v>8.4007569865199045E-4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6.1722820685092194E-3</v>
      </c>
      <c r="K1618" s="1">
        <f>IF(([1]Transport!G$24+[1]Transport!G$27)=0,0,IF((K$49+K$716)/([1]Transport!G$24+[1]Transport!G$27)*K1614&gt;K1614,K1614,(K$49+K$716)/([1]Transport!G$24+[1]Transport!G$27)*K1614))</f>
        <v>6.0100265982294095E-3</v>
      </c>
      <c r="L1618" s="1">
        <f>IF(([1]Transport!H$24+[1]Transport!H$27)=0,0,IF((L$49+L$716)/([1]Transport!H$24+[1]Transport!H$27)*L1614&gt;L1614,L1614,(L$49+L$716)/([1]Transport!H$24+[1]Transport!H$27)*L1614))</f>
        <v>5.7393085462887246E-3</v>
      </c>
      <c r="M1618" s="1">
        <f>IF(([1]Transport!I$24+[1]Transport!I$27)=0,0,IF((M$49+M$716)/([1]Transport!I$24+[1]Transport!I$27)*M1614&gt;M1614,M1614,(M$49+M$716)/([1]Transport!I$24+[1]Transport!I$27)*M1614))</f>
        <v>5.4418514394050342E-3</v>
      </c>
      <c r="N1618" s="1">
        <f>IF(([1]Transport!J$24+[1]Transport!J$27)=0,0,IF((N$49+N$716)/([1]Transport!J$24+[1]Transport!J$27)*N1614&gt;N1614,N1614,(N$49+N$716)/([1]Transport!J$24+[1]Transport!J$27)*N1614))</f>
        <v>5.2885274938498077E-3</v>
      </c>
      <c r="O1618" s="1">
        <f>IF(([1]Transport!K$24+[1]Transport!K$27)=0,0,IF((O$49+O$716)/([1]Transport!K$24+[1]Transport!K$27)*O1614&gt;O1614,O1614,(O$49+O$716)/([1]Transport!K$24+[1]Transport!K$27)*O1614))</f>
        <v>5.269795380213077E-3</v>
      </c>
      <c r="P1618" s="1">
        <f>IF(([1]Transport!L$24+[1]Transport!L$27)=0,0,IF((P$49+P$716)/([1]Transport!L$24+[1]Transport!L$27)*P1614&gt;P1614,P1614,(P$49+P$716)/([1]Transport!L$24+[1]Transport!L$27)*P1614))</f>
        <v>5.2949418930265703E-3</v>
      </c>
      <c r="Q1618" s="1">
        <f>IF(([1]Transport!M$24+[1]Transport!M$27)=0,0,IF((Q$49+Q$716)/([1]Transport!M$24+[1]Transport!M$27)*Q1614&gt;Q1614,Q1614,(Q$49+Q$716)/([1]Transport!M$24+[1]Transport!M$27)*Q1614))</f>
        <v>5.2544349198505504E-3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5.2027467334369491E-2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5.2600907780027519E-3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6.7326713174041481E-3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6.647723691346836E-3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6.1722820685092194E-3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6.0100265982294095E-3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5.7393085462887246E-3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5.4418514394050342E-3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5.2885274938498077E-3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5.269795380213077E-3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5.2949418930265703E-3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5.2544349198505504E-3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2.2034231105678672</v>
      </c>
      <c r="G1620" s="3">
        <f t="shared" ref="G1620" si="1823">SUM(G1621:G1629)</f>
        <v>2.2263486332032927</v>
      </c>
      <c r="H1620" s="3">
        <f t="shared" ref="H1620" si="1824">SUM(H1621:H1629)</f>
        <v>2.2607577089950799</v>
      </c>
      <c r="I1620" s="3">
        <f t="shared" ref="I1620" si="1825">SUM(I1621:I1629)</f>
        <v>2.3180964159691761</v>
      </c>
      <c r="J1620" s="3">
        <f t="shared" ref="J1620" si="1826">SUM(J1621:J1629)</f>
        <v>2.4189048592821307</v>
      </c>
      <c r="K1620" s="3">
        <f t="shared" ref="K1620" si="1827">SUM(K1621:K1629)</f>
        <v>2.5201035752212753</v>
      </c>
      <c r="L1620" s="3">
        <f t="shared" ref="L1620:O1620" si="1828">SUM(L1621:L1629)</f>
        <v>2.6223391219066241</v>
      </c>
      <c r="M1620" s="3">
        <f t="shared" si="1828"/>
        <v>2.7245756295187551</v>
      </c>
      <c r="N1620" s="3">
        <f t="shared" si="1828"/>
        <v>2.8129688442098941</v>
      </c>
      <c r="O1620" s="3">
        <f t="shared" si="1828"/>
        <v>2.9109960263707642</v>
      </c>
      <c r="P1620" s="3">
        <f>SUM(P1621:P1629)</f>
        <v>3.0146672136324</v>
      </c>
      <c r="Q1620" s="3">
        <f>SUM(Q1621:Q1629)</f>
        <v>3.1326915360264347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1.5628472004104463E-3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2.1504871132249168E-3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2.3028082665765845E-3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9.6013732904425117E-4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4.9275472631244853E-4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9.4634544585708662E-4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1.2763027638664117E-3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2.3565032133826833E-3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3.6744347101998862E-3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5.0890642907435463E-3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9.6702855234929216E-3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3.1113620050631743E-2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5.0645426102407794E-4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3.0480424995493126E-4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2.9730888544613572E-4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2.2889850330519922E-5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2.2492333922509246E-5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2.209495770576957E-5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2.1226646274895114E-5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2.028056602169531E-5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1.9332766525957603E-5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1.7712321912382397E-5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1.9092707634863476E-5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2.9042099310992434E-5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1.5764007534868527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0.99178059914816397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1.0005072730308713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0.43082140051672907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0.61958259035440855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0.7263611614032478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0.56898692817906071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5.3137782531154386E-2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8.5106559488515191E-4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1.2157011224964188E-3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1.0383606230639859E-3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1.2430625845676292E-3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1.3177779647648615E-3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1.1674066539566312E-3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1.638271300673117E-3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2.1830298428780681E-3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0.50520653390586501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0.68796241377207357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1.8324235001008793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2.4168264572935647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2.5172109522288828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2.6192888291456429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2.7202644263372648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2.8072730288083241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2.9040399968475827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3.0026544641967079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3.0986859852303787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5.3704652651714434E-3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5.4504738283628232E-4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7.0097686105165908E-4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7.3070564103873404E-4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7.1208933344583426E-4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7.0848146633348535E-4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7.1440272777579009E-4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6.9135681751855682E-4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6.8426996007910751E-4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6.818462565689506E-4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6.8509990389120287E-4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6.7985880323505278E-4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0.26872776416540911</v>
      </c>
      <c r="G1632" s="1">
        <f t="shared" ref="G1632:K1632" si="1832">IFERROR(G1622/G1596,"-")</f>
        <v>0.27047504389884192</v>
      </c>
      <c r="H1632" s="1">
        <f t="shared" si="1832"/>
        <v>0.27161056453774446</v>
      </c>
      <c r="I1632" s="1">
        <f t="shared" si="1832"/>
        <v>0.27940813186852753</v>
      </c>
      <c r="J1632" s="1">
        <f t="shared" si="1832"/>
        <v>0.30306407075284081</v>
      </c>
      <c r="K1632" s="1">
        <f t="shared" si="1832"/>
        <v>0.31270336238064655</v>
      </c>
      <c r="L1632" s="1">
        <f t="shared" ref="L1632:O1632" si="1833">IFERROR(L1622/L1596,"-")</f>
        <v>0.32554837903886935</v>
      </c>
      <c r="M1632" s="1">
        <f t="shared" si="1833"/>
        <v>0.33635003410251219</v>
      </c>
      <c r="N1632" s="1">
        <f t="shared" si="1833"/>
        <v>0.33941433665773912</v>
      </c>
      <c r="O1632" s="1">
        <f t="shared" si="1833"/>
        <v>0.33941433665773879</v>
      </c>
      <c r="P1632" s="1">
        <f>IFERROR(P1622/P1596,"-")</f>
        <v>0.33941433665773901</v>
      </c>
      <c r="Q1632" s="1">
        <f>IFERROR(Q1622/Q1596,"-")</f>
        <v>0.33941433665773907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0.17445873125089897</v>
      </c>
      <c r="G1633" s="1">
        <f t="shared" ref="G1633:K1633" si="1834">IFERROR(G1623/G1598,"-")</f>
        <v>0.17505734092014061</v>
      </c>
      <c r="H1633" s="1">
        <f t="shared" si="1834"/>
        <v>0.17524170282698467</v>
      </c>
      <c r="I1633" s="1">
        <f t="shared" si="1834"/>
        <v>0.18012206949540602</v>
      </c>
      <c r="J1633" s="1">
        <f t="shared" si="1834"/>
        <v>0.19417986601817475</v>
      </c>
      <c r="K1633" s="1">
        <f t="shared" si="1834"/>
        <v>0.19943572345692293</v>
      </c>
      <c r="L1633" s="1">
        <f t="shared" ref="L1633:O1633" si="1835">IFERROR(L1623/L1598,"-")</f>
        <v>0.20869335262780461</v>
      </c>
      <c r="M1633" s="1">
        <f t="shared" si="1835"/>
        <v>0.21500449223044324</v>
      </c>
      <c r="N1633" s="1">
        <f t="shared" si="1835"/>
        <v>0.21890981102623183</v>
      </c>
      <c r="O1633" s="1">
        <f t="shared" si="1835"/>
        <v>0.21890981102623208</v>
      </c>
      <c r="P1633" s="1">
        <f>IFERROR(P1623/P1598,"-")</f>
        <v>0.2189098110262318</v>
      </c>
      <c r="Q1633" s="1">
        <f>IFERROR(Q1623/Q1598,"-")</f>
        <v>0.21890981102623192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8.1953661871669858E-2</v>
      </c>
      <c r="G1636" s="1">
        <f t="shared" ref="G1636:K1636" si="1840">IFERROR(G1626/G1611,"-")</f>
        <v>8.3996210615660274E-2</v>
      </c>
      <c r="H1636" s="1">
        <f t="shared" si="1840"/>
        <v>8.7060033731646072E-2</v>
      </c>
      <c r="I1636" s="1">
        <f t="shared" si="1840"/>
        <v>8.7060033731645989E-2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0.11870351496053502</v>
      </c>
      <c r="G1637" s="1">
        <f t="shared" ref="G1637:K1637" si="1843">IFERROR(G1627/G1612,"-")</f>
        <v>0.11870351496053505</v>
      </c>
      <c r="H1637" s="1">
        <f t="shared" si="1843"/>
        <v>0.11870351496053479</v>
      </c>
      <c r="I1637" s="1">
        <f t="shared" si="1843"/>
        <v>0.11870351496053497</v>
      </c>
      <c r="J1637" s="1">
        <f t="shared" si="1843"/>
        <v>0.11870351496053497</v>
      </c>
      <c r="K1637" s="1">
        <f t="shared" si="1843"/>
        <v>0.11870351496053497</v>
      </c>
      <c r="L1637" s="1">
        <f t="shared" ref="L1637:O1637" si="1844">IFERROR(L1627/L1612,"-")</f>
        <v>0.11870351496053506</v>
      </c>
      <c r="M1637" s="1">
        <f t="shared" si="1844"/>
        <v>0.11870351496053502</v>
      </c>
      <c r="N1637" s="1">
        <f t="shared" si="1844"/>
        <v>0.11870351496053505</v>
      </c>
      <c r="O1637" s="1">
        <f t="shared" si="1844"/>
        <v>0.11870351496053516</v>
      </c>
      <c r="P1637" s="1">
        <f t="shared" si="1842"/>
        <v>0.11870351496053494</v>
      </c>
      <c r="Q1637" s="1">
        <f t="shared" si="1842"/>
        <v>0.11870351496053501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</v>
      </c>
      <c r="H1638" s="1">
        <f t="shared" si="1845"/>
        <v>0.16346685209675807</v>
      </c>
      <c r="I1638" s="1">
        <f t="shared" si="1845"/>
        <v>0.16346685209675804</v>
      </c>
      <c r="J1638" s="1">
        <f t="shared" si="1845"/>
        <v>0.16346685209675799</v>
      </c>
      <c r="K1638" s="1">
        <f t="shared" si="1845"/>
        <v>0.16346685209675788</v>
      </c>
      <c r="L1638" s="1">
        <f t="shared" ref="L1638:O1638" si="1846">IFERROR(L1628/L1613,"-")</f>
        <v>0.16346685209675801</v>
      </c>
      <c r="M1638" s="1">
        <f t="shared" si="1846"/>
        <v>0.16346685209675801</v>
      </c>
      <c r="N1638" s="1">
        <f t="shared" si="1846"/>
        <v>0.16346685209675807</v>
      </c>
      <c r="O1638" s="1">
        <f t="shared" si="1846"/>
        <v>0.16346685209675804</v>
      </c>
      <c r="P1638" s="1">
        <f t="shared" si="1842"/>
        <v>0.16346685209675796</v>
      </c>
      <c r="Q1638" s="1">
        <f t="shared" si="1842"/>
        <v>0.1634668520967581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0.10322365358775977</v>
      </c>
      <c r="G1639" s="1">
        <f t="shared" ref="G1639:K1639" si="1847">IFERROR(G1629/G1619,"-")</f>
        <v>0.10361938716259873</v>
      </c>
      <c r="H1639" s="1">
        <f t="shared" si="1847"/>
        <v>0.10411571098675407</v>
      </c>
      <c r="I1639" s="1">
        <f t="shared" si="1847"/>
        <v>0.10991817274082466</v>
      </c>
      <c r="J1639" s="1">
        <f t="shared" si="1847"/>
        <v>0.11536889039450914</v>
      </c>
      <c r="K1639" s="1">
        <f t="shared" si="1847"/>
        <v>0.11788324972508579</v>
      </c>
      <c r="L1639" s="1">
        <f t="shared" ref="L1639:O1639" si="1848">IFERROR(L1629/L1619,"-")</f>
        <v>0.12447540013121486</v>
      </c>
      <c r="M1639" s="1">
        <f t="shared" si="1848"/>
        <v>0.12704441222198154</v>
      </c>
      <c r="N1639" s="1">
        <f t="shared" si="1848"/>
        <v>0.12938761514899302</v>
      </c>
      <c r="O1639" s="1">
        <f t="shared" si="1848"/>
        <v>0.12938761514899294</v>
      </c>
      <c r="P1639" s="1">
        <f>IFERROR(P1629/P1619,"-")</f>
        <v>0.12938761514899311</v>
      </c>
      <c r="Q1639" s="1">
        <f>IFERROR(Q1629/Q1619,"-")</f>
        <v>0.12938761514899297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10.966836576606857</v>
      </c>
      <c r="G1640" s="1">
        <f t="shared" ref="G1640:K1640" si="1849">G1641+G1645+G1649+G1655</f>
        <v>10.359382907547646</v>
      </c>
      <c r="H1640" s="1">
        <f t="shared" si="1849"/>
        <v>11.550419308745687</v>
      </c>
      <c r="I1640" s="1">
        <f t="shared" si="1849"/>
        <v>12.708460923462823</v>
      </c>
      <c r="J1640" s="1">
        <f t="shared" si="1849"/>
        <v>14.049899733735007</v>
      </c>
      <c r="K1640" s="1">
        <f t="shared" si="1849"/>
        <v>14.326345323442236</v>
      </c>
      <c r="L1640" s="1">
        <f t="shared" ref="L1640:O1640" si="1850">L1641+L1645+L1649+L1655</f>
        <v>14.765745494158098</v>
      </c>
      <c r="M1640" s="1">
        <f t="shared" si="1850"/>
        <v>14.989911288442821</v>
      </c>
      <c r="N1640" s="1">
        <f t="shared" si="1850"/>
        <v>15.595313343078143</v>
      </c>
      <c r="O1640" s="1">
        <f t="shared" si="1850"/>
        <v>18.900347668844613</v>
      </c>
      <c r="P1640" s="1">
        <f>P1641+P1645+P1649+P1655</f>
        <v>20.882892319789633</v>
      </c>
      <c r="Q1640" s="1">
        <f>Q1641+Q1645+Q1649+Q1655</f>
        <v>21.415755603343605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9.2070288128784998</v>
      </c>
      <c r="G1641" s="1">
        <f t="shared" ref="G1641:K1641" si="1853">SUM(G1642:G1644)</f>
        <v>9.5630870622930342</v>
      </c>
      <c r="H1641" s="1">
        <f t="shared" si="1853"/>
        <v>9.9538880780600429</v>
      </c>
      <c r="I1641" s="1">
        <f t="shared" si="1853"/>
        <v>10.605820508177519</v>
      </c>
      <c r="J1641" s="1">
        <f t="shared" si="1853"/>
        <v>11.359494057071196</v>
      </c>
      <c r="K1641" s="1">
        <f t="shared" si="1853"/>
        <v>12.664484190910848</v>
      </c>
      <c r="L1641" s="1">
        <f t="shared" ref="L1641:O1641" si="1854">SUM(L1642:L1644)</f>
        <v>13.94258009579355</v>
      </c>
      <c r="M1641" s="1">
        <f t="shared" si="1854"/>
        <v>14.987536727098703</v>
      </c>
      <c r="N1641" s="1">
        <f t="shared" si="1854"/>
        <v>15.592847073137854</v>
      </c>
      <c r="O1641" s="1">
        <f t="shared" si="1854"/>
        <v>18.897005216290477</v>
      </c>
      <c r="P1641" s="1">
        <f>SUM(P1642:P1644)</f>
        <v>20.879663258551851</v>
      </c>
      <c r="Q1641" s="1">
        <f>SUM(Q1642:Q1644)</f>
        <v>21.40967405218538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9.7089081907293391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10.080274473920342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10.451919678718991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10.945398211601763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11.437483521583221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11.928653289895452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12.417720627483675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1.5023087997775542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1.6571784400034473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1.74597561298744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1.8939895819694319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1.9810436362104971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2.0276060183672331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2.1036878666833063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2.1796395555557138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2.2143386394458378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2.2663703542705598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2.2813051948633314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2.3099286701889654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3.1854386635020917E-6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1.1012768248535569E-5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2.092903200607946E-5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0.16824504393009709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0.92796998181427437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1.7586177551899009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2.3559774928239987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2.4331102220902538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5.1931513404366969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6.6697047737930681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6.6820247545127387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6.5354715385010628E-5</v>
      </c>
      <c r="K1645" s="1">
        <f t="shared" si="1856"/>
        <v>1.0548025603173514E-3</v>
      </c>
      <c r="L1645" s="1">
        <f t="shared" ref="L1645:O1645" si="1857">SUM(L1646:L1648)</f>
        <v>1.1168826074185101E-3</v>
      </c>
      <c r="M1645" s="1">
        <f t="shared" si="1857"/>
        <v>2.3745613441177281E-3</v>
      </c>
      <c r="N1645" s="1">
        <f t="shared" si="1857"/>
        <v>2.4662699402895434E-3</v>
      </c>
      <c r="O1645" s="1">
        <f t="shared" si="1857"/>
        <v>3.3424525541368476E-3</v>
      </c>
      <c r="P1645" s="1">
        <f>SUM(P1646:P1648)</f>
        <v>3.2290612377831969E-3</v>
      </c>
      <c r="Q1645" s="1">
        <f>SUM(Q1646:Q1648)</f>
        <v>6.0815511582257139E-3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5.7302821726629095E-4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5.4764206305351975E-4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8.6676332072837625E-4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9.0446360442058595E-4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1.19452055629464E-3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1.1234261727664813E-3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2.2495017087186884E-3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4.0953581110114332E-4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4.7901668822828932E-4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1.3798898077304104E-3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1.4228575061701054E-3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1.9712789867785321E-3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1.905343491484604E-3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3.6131291340975352E-3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6.5354715385010628E-5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7.2238531949917121E-5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9.0223856136700955E-5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1.2790821565894167E-4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1.3894882969885212E-4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1.766530110636757E-4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2.002915735321116E-4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2.1892031540949019E-4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0.79629584525461217</v>
      </c>
      <c r="H1649" s="1">
        <f t="shared" si="1859"/>
        <v>1.5965312306856438</v>
      </c>
      <c r="I1649" s="1">
        <f t="shared" si="1859"/>
        <v>2.1026404152853031</v>
      </c>
      <c r="J1649" s="1">
        <f t="shared" si="1859"/>
        <v>2.6903403219484265</v>
      </c>
      <c r="K1649" s="1">
        <f t="shared" si="1859"/>
        <v>1.6608063299710711</v>
      </c>
      <c r="L1649" s="1">
        <f t="shared" ref="L1649:O1649" si="1860">L1654</f>
        <v>0.82204851575713012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1.6634714407108442</v>
      </c>
      <c r="G1650" s="1">
        <f t="shared" ref="G1650:K1650" si="1862">G1649-G1651</f>
        <v>0.75270559385991287</v>
      </c>
      <c r="H1650" s="1">
        <f t="shared" si="1862"/>
        <v>1.5091321446154562</v>
      </c>
      <c r="I1650" s="1">
        <f t="shared" si="1862"/>
        <v>1.9641046715163271</v>
      </c>
      <c r="J1650" s="1">
        <f t="shared" si="1862"/>
        <v>2.5273637763400258</v>
      </c>
      <c r="K1650" s="1">
        <f t="shared" si="1862"/>
        <v>1.5698490250757384</v>
      </c>
      <c r="L1650" s="1">
        <f t="shared" ref="L1650:O1650" si="1863">L1649-L1651</f>
        <v>0.77702718923438419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9.6336323017513922E-2</v>
      </c>
      <c r="G1651" s="1">
        <f t="shared" ref="G1651:K1651" si="1864">SUM(G1652:G1653)</f>
        <v>4.3590251394699284E-2</v>
      </c>
      <c r="H1651" s="1">
        <f t="shared" si="1864"/>
        <v>8.739908607018762E-2</v>
      </c>
      <c r="I1651" s="1">
        <f t="shared" si="1864"/>
        <v>0.13853574376897598</v>
      </c>
      <c r="J1651" s="1">
        <f t="shared" si="1864"/>
        <v>0.1629765456084005</v>
      </c>
      <c r="K1651" s="1">
        <f t="shared" si="1864"/>
        <v>9.0957304895332644E-2</v>
      </c>
      <c r="L1651" s="1">
        <f t="shared" ref="L1651:O1651" si="1865">SUM(L1652:L1653)</f>
        <v>4.5021326522745909E-2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9.6336323017513922E-2</v>
      </c>
      <c r="G1652" s="1">
        <f>[1]Transport!C$25/SUM([1]Transport!C$21,[1]Transport!C$25)*G1649*(G$35+G$600)/(G$35+G$600+G$39)</f>
        <v>4.3590251394699284E-2</v>
      </c>
      <c r="H1652" s="1">
        <f>[1]Transport!D$25/SUM([1]Transport!D$21,[1]Transport!D$25)*H1649*(H$35+H$600)/(H$35+H$600+H$39)</f>
        <v>8.739908607018762E-2</v>
      </c>
      <c r="I1652" s="1">
        <f>[1]Transport!E$25/SUM([1]Transport!E$21,[1]Transport!E$25)*I1649*(I$35+I$600)/(I$35+I$600+I$39)</f>
        <v>0.13853574376897598</v>
      </c>
      <c r="J1652" s="1">
        <f>[1]Transport!F$25/SUM([1]Transport!F$21,[1]Transport!F$25)*J1649*(J$35+J$600)/(J$35+J$600+J$39)</f>
        <v>0.1629765456084005</v>
      </c>
      <c r="K1652" s="1">
        <f>[1]Transport!G$25/SUM([1]Transport!G$21,[1]Transport!G$25)*K1649*(K$35+K$600)/(K$35+K$600+K$39)</f>
        <v>9.0957304895332644E-2</v>
      </c>
      <c r="L1652" s="1">
        <f>[1]Transport!H$25/SUM([1]Transport!H$21,[1]Transport!H$25)*L1649*(L$35+L$600)/(L$35+L$600+L$39)</f>
        <v>4.5021326522745909E-2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(L$39+L$719)/([1]Transport!H$21+[1]Transport!H$25)*L1649</f>
        <v>0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0.79629584525461217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1.5965312306856438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2.1026404152853031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2.6903403219484265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1.6608063299710711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0.82204851575713012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0.39609083127247541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1.8614159531420964E-3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1.9573749104447639E-3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2.0403173832778529E-3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1.9897058270793373E-3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1.9940301567334911E-3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2.0044724673307121E-3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1.755728771415056E-3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7.7010567564943916E-4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1.7502952049805653E-3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1.782664387095725E-3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3.3946315110916551E-3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17.380432276456997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15.762753116696583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14.414821223909964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13.87546893303279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13.336159091707886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12.752523640272168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12.257553000950118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12.256487447155822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5.6815791689512976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2.0431093125615059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2.0430565977192585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30.627425246855822</v>
      </c>
      <c r="G1663" s="1">
        <f>IF([1]Transport!C$23+[1]Transport_Aviation_Intl!C$11&lt;0,0,[1]Transport!C$23+[1]Transport_Aviation_Intl!C$11)</f>
        <v>59.879962387958436</v>
      </c>
      <c r="H1663" s="1">
        <f>IF([1]Transport!D$23+[1]Transport_Aviation_Intl!D$11&lt;0,0,[1]Transport!D$23+[1]Transport_Aviation_Intl!D$11)</f>
        <v>86.119031971423667</v>
      </c>
      <c r="I1663" s="1">
        <f>IF([1]Transport!E$23+[1]Transport_Aviation_Intl!E$11&lt;0,0,[1]Transport!E$23+[1]Transport_Aviation_Intl!E$11)</f>
        <v>86.929856224676385</v>
      </c>
      <c r="J1663" s="1">
        <f>IF([1]Transport!F$23+[1]Transport_Aviation_Intl!F$11&lt;0,0,[1]Transport!F$23+[1]Transport_Aviation_Intl!F$11)</f>
        <v>91.105894182439386</v>
      </c>
      <c r="K1663" s="1">
        <f>IF([1]Transport!G$23+[1]Transport_Aviation_Intl!G$11&lt;0,0,[1]Transport!G$23+[1]Transport_Aviation_Intl!G$11)</f>
        <v>94.048075709434016</v>
      </c>
      <c r="L1663" s="1">
        <f>IF([1]Transport!H$23+[1]Transport_Aviation_Intl!H$11&lt;0,0,[1]Transport!H$23+[1]Transport_Aviation_Intl!H$11)</f>
        <v>95.957990411115759</v>
      </c>
      <c r="M1663" s="1">
        <f>IF([1]Transport!I$23+[1]Transport_Aviation_Intl!I$11&lt;0,0,[1]Transport!I$23+[1]Transport_Aviation_Intl!I$11)</f>
        <v>97.571163721894749</v>
      </c>
      <c r="N1663" s="1">
        <f>IF([1]Transport!J$23+[1]Transport_Aviation_Intl!J$11&lt;0,0,[1]Transport!J$23+[1]Transport_Aviation_Intl!J$11)</f>
        <v>95.322278522532656</v>
      </c>
      <c r="O1663" s="1">
        <f>IF([1]Transport!K$23+[1]Transport_Aviation_Intl!K$11&lt;0,0,[1]Transport!K$23+[1]Transport_Aviation_Intl!K$11)</f>
        <v>95.63728961126094</v>
      </c>
      <c r="P1663" s="1">
        <f>IF([1]Transport!L$23+[1]Transport_Aviation_Intl!L$11&lt;0,0,[1]Transport!L$23+[1]Transport_Aviation_Intl!L$11)</f>
        <v>97.190740157010055</v>
      </c>
      <c r="Q1663" s="1">
        <f>IF([1]Transport!M$23+[1]Transport_Aviation_Intl!M$11&lt;0,0,[1]Transport!M$23+[1]Transport_Aviation_Intl!M$11)</f>
        <v>98.856808427587694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2.5747769661673601E-3</v>
      </c>
      <c r="G1664" s="1">
        <f t="shared" si="1871"/>
        <v>3.7628491144146199E-5</v>
      </c>
      <c r="H1664" s="1">
        <f t="shared" si="1871"/>
        <v>4.5605890595471999E-3</v>
      </c>
      <c r="I1664" s="1">
        <f t="shared" si="1871"/>
        <v>6.3651587537202072</v>
      </c>
      <c r="J1664" s="1">
        <f t="shared" si="1871"/>
        <v>6.3651587537202072</v>
      </c>
      <c r="K1664" s="1">
        <f t="shared" si="1871"/>
        <v>6.9336642398394863</v>
      </c>
      <c r="L1664" s="1">
        <f t="shared" ref="L1664:O1664" si="1872">L36</f>
        <v>7.0997039118647107</v>
      </c>
      <c r="M1664" s="1">
        <f t="shared" si="1872"/>
        <v>7.3341971607163892</v>
      </c>
      <c r="N1664" s="1">
        <f t="shared" si="1872"/>
        <v>7.5154587101124903</v>
      </c>
      <c r="O1664" s="1">
        <f t="shared" si="1872"/>
        <v>7.5210861215829903</v>
      </c>
      <c r="P1664" s="1">
        <f>P36</f>
        <v>7.4073264438327993</v>
      </c>
      <c r="Q1664" s="1">
        <f>Q36</f>
        <v>7.3845636781498794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0.56850548611927909</v>
      </c>
      <c r="K1665" s="1">
        <f t="shared" si="1873"/>
        <v>0.16603967202522441</v>
      </c>
      <c r="L1665" s="1">
        <f t="shared" ref="L1665:O1665" si="1874">L40</f>
        <v>0.23449324885167844</v>
      </c>
      <c r="M1665" s="1">
        <f t="shared" si="1874"/>
        <v>0.18126154939610117</v>
      </c>
      <c r="N1665" s="1">
        <f t="shared" si="1874"/>
        <v>5.6274114704999434E-3</v>
      </c>
      <c r="O1665" s="1">
        <f t="shared" si="1874"/>
        <v>3.0488071797932115E-2</v>
      </c>
      <c r="P1665" s="1">
        <f>P40</f>
        <v>0</v>
      </c>
      <c r="Q1665" s="1">
        <f>Q40</f>
        <v>0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0.24501519457199317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0.25420297675983905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0.26338422558997404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0.27581968866507256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0.28822004307628823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0.30059732620098756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0.31292162890628872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2.5094614594974359E-2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2.7681562055114753E-2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2.9164832893631105E-2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3.1637263000427775E-2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3.3091416727300073E-2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3.3869196259058265E-2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3.514006990464158E-2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3.6408769362684182E-2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3.6988383977968553E-2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3.7857523418831335E-2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3.8106995477284689E-2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3.858512293135527E-2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7.8597236588584505E-6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2.71728086132345E-5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5.1640111580218E-5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2.36585010391636E-4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1.4664087764144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2.8034187936608399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4.0377118090247297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4.0386606571272203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10.5364117820662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14.132173120221699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14.1321745437874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1.0281205691265326E-5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1.0203108648253884E-5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1.6745934426065339E-5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1.7474306824222756E-5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2.3078229578851479E-5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2.1704680587849364E-5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4.3460547077452988E-5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2.9883308002493692E-6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3.1689283911596158E-6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8.1884038675759908E-6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8.4433784793988855E-6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1.1697766291902491E-5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1.1306498480769545E-5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2.1440668964978655E-5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1.17212261288334E-4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1.29558236649308E-4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1.61814524592996E-4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2.2940060417092899E-4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2.4920170543815998E-4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3.1682333505985501E-4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3.5921858296520098E-4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3.9262882654963002E-4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0.72177232393429303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1.44711549541892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1.9058590698202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2.4385574757406498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1.50537523400579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0.74511486043864406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1.6053854050256373E-3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7.5444563921261865E-6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7.9333851361727977E-6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8.2695571069180097E-6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8.0644247301202312E-6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8.0819515577193328E-6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8.1242750141186292E-6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7.1160984357003699E-6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3.1212952040400562E-6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7.0940757894726161E-6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7.2252704762401746E-6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1.3758692332864831E-5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17.1765559847879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15.577852557216101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14.245732201873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13.712706631943799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13.1797230136242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12.602933734345299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12.1137692094412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12.1127161548273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5.6149329962114001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2.0191431911501301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2.0190910946645602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2.5236122307341284E-2</v>
      </c>
      <c r="L1678" s="7">
        <f t="shared" ref="L1678:O1678" si="1879">IFERROR(L1667/L1642,"-")</f>
        <v>2.5217862610538263E-2</v>
      </c>
      <c r="M1678" s="7">
        <f t="shared" si="1879"/>
        <v>2.5199602913735266E-2</v>
      </c>
      <c r="N1678" s="7">
        <f t="shared" si="1879"/>
        <v>2.5199602913735266E-2</v>
      </c>
      <c r="O1678" s="7">
        <f t="shared" si="1879"/>
        <v>2.5199602913735318E-2</v>
      </c>
      <c r="P1678" s="7">
        <f t="shared" ref="P1678:Q1680" si="1880">IFERROR(P1667/P1642,"-")</f>
        <v>2.5199602913735297E-2</v>
      </c>
      <c r="Q1678" s="7">
        <f t="shared" si="1880"/>
        <v>2.5199602913735315E-2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1.67040322194013E-2</v>
      </c>
      <c r="G1679" s="7">
        <f t="shared" si="1878"/>
        <v>1.6704032219401293E-2</v>
      </c>
      <c r="H1679" s="7">
        <f t="shared" si="1878"/>
        <v>1.6704032219401286E-2</v>
      </c>
      <c r="I1679" s="7">
        <f t="shared" si="1878"/>
        <v>1.6704032219401293E-2</v>
      </c>
      <c r="J1679" s="7">
        <f t="shared" si="1878"/>
        <v>1.670403221940131E-2</v>
      </c>
      <c r="K1679" s="7">
        <f t="shared" si="1878"/>
        <v>1.670403221940131E-2</v>
      </c>
      <c r="L1679" s="7">
        <f t="shared" ref="L1679:O1679" si="1881">IFERROR(L1668/L1643,"-")</f>
        <v>1.6704032219401321E-2</v>
      </c>
      <c r="M1679" s="7">
        <f t="shared" si="1881"/>
        <v>1.6704032219401303E-2</v>
      </c>
      <c r="N1679" s="7">
        <f t="shared" si="1881"/>
        <v>1.6704032219401317E-2</v>
      </c>
      <c r="O1679" s="7">
        <f t="shared" si="1881"/>
        <v>1.6704032219401286E-2</v>
      </c>
      <c r="P1679" s="7">
        <f t="shared" si="1880"/>
        <v>1.6704032219401317E-2</v>
      </c>
      <c r="Q1679" s="7">
        <f t="shared" si="1880"/>
        <v>1.6704032219401296E-2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2.467391304347835</v>
      </c>
      <c r="H1680">
        <f t="shared" si="1878"/>
        <v>2.4673913043478262</v>
      </c>
      <c r="I1680">
        <f t="shared" si="1878"/>
        <v>2.4673913043478355</v>
      </c>
      <c r="J1680">
        <f t="shared" si="1878"/>
        <v>1.4061930435819137E-3</v>
      </c>
      <c r="K1680">
        <f t="shared" si="1878"/>
        <v>1.5802329872216598</v>
      </c>
      <c r="L1680">
        <f t="shared" ref="L1680:O1680" si="1882">IFERROR(L1669/L1644,"-")</f>
        <v>1.5941035426189691</v>
      </c>
      <c r="M1680">
        <f t="shared" si="1882"/>
        <v>1.7138159516901479</v>
      </c>
      <c r="N1680">
        <f t="shared" si="1882"/>
        <v>1.6598757509874167</v>
      </c>
      <c r="O1680">
        <f t="shared" si="1882"/>
        <v>2.0289052044418532</v>
      </c>
      <c r="P1680">
        <f t="shared" si="1880"/>
        <v>2.1188603693150752</v>
      </c>
      <c r="Q1680">
        <f t="shared" si="1880"/>
        <v>2.1149539343210551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1.7941883805152242E-2</v>
      </c>
      <c r="L1681">
        <f t="shared" ref="L1681:O1681" si="1884">IFERROR(L1670/L1646,"-")</f>
        <v>1.8630980592257314E-2</v>
      </c>
      <c r="M1681">
        <f t="shared" si="1884"/>
        <v>1.9320077379362401E-2</v>
      </c>
      <c r="N1681">
        <f t="shared" si="1884"/>
        <v>1.9320077379362411E-2</v>
      </c>
      <c r="O1681">
        <f t="shared" si="1884"/>
        <v>1.9320077379362411E-2</v>
      </c>
      <c r="P1681">
        <f t="shared" ref="P1681:Q1683" si="1885">IFERROR(P1670/P1646,"-")</f>
        <v>1.9320077379362394E-2</v>
      </c>
      <c r="Q1681">
        <f t="shared" si="1885"/>
        <v>1.9320077379362394E-2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7.2968729943651721E-3</v>
      </c>
      <c r="L1682">
        <f t="shared" ref="L1682:O1682" si="1886">IFERROR(L1671/L1647,"-")</f>
        <v>6.6154864100462629E-3</v>
      </c>
      <c r="M1682">
        <f t="shared" si="1886"/>
        <v>5.9340998257273615E-3</v>
      </c>
      <c r="N1682">
        <f t="shared" si="1886"/>
        <v>5.934099825727358E-3</v>
      </c>
      <c r="O1682">
        <f t="shared" si="1886"/>
        <v>5.934099825727358E-3</v>
      </c>
      <c r="P1682">
        <f t="shared" si="1885"/>
        <v>5.9340998257273589E-3</v>
      </c>
      <c r="Q1682">
        <f t="shared" si="1885"/>
        <v>5.9340998257273667E-3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1.793478260869561</v>
      </c>
      <c r="K1683">
        <f t="shared" si="1883"/>
        <v>1.793478260869567</v>
      </c>
      <c r="L1683">
        <f t="shared" ref="L1683:O1683" si="1887">IFERROR(L1672/L1648,"-")</f>
        <v>1.7934782608695621</v>
      </c>
      <c r="M1683">
        <f t="shared" si="1887"/>
        <v>1.793478260869573</v>
      </c>
      <c r="N1683">
        <f t="shared" si="1887"/>
        <v>1.7934782608695745</v>
      </c>
      <c r="O1683">
        <f t="shared" si="1887"/>
        <v>1.7934782608695758</v>
      </c>
      <c r="P1683">
        <f t="shared" si="1885"/>
        <v>1.7934782608695694</v>
      </c>
      <c r="Q1683">
        <f t="shared" si="1885"/>
        <v>1.7934782608695692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0.90641226905247685</v>
      </c>
      <c r="H1684" s="4">
        <f t="shared" si="1888"/>
        <v>0.90641226905247829</v>
      </c>
      <c r="I1684" s="4">
        <f t="shared" si="1888"/>
        <v>0.90641226905247985</v>
      </c>
      <c r="J1684" s="4">
        <f t="shared" si="1888"/>
        <v>0.90641226905247885</v>
      </c>
      <c r="K1684" s="4">
        <f t="shared" si="1888"/>
        <v>0.90641226905247374</v>
      </c>
      <c r="L1684" s="4">
        <f t="shared" ref="L1684:O1684" si="1889">IFERROR(L1673/L1654,"-")</f>
        <v>0.90641226905248051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4.0530738867855147E-3</v>
      </c>
      <c r="G1686" s="1">
        <f t="shared" si="1890"/>
        <v>4.0530738867855069E-3</v>
      </c>
      <c r="H1686">
        <f t="shared" si="1890"/>
        <v>4.0530738867855095E-3</v>
      </c>
      <c r="I1686">
        <f t="shared" si="1890"/>
        <v>4.0530738867855104E-3</v>
      </c>
      <c r="J1686">
        <f t="shared" si="1890"/>
        <v>4.0530738867855121E-3</v>
      </c>
      <c r="K1686">
        <f t="shared" si="1890"/>
        <v>4.0530738867855113E-3</v>
      </c>
      <c r="L1686">
        <f t="shared" ref="L1686:O1686" si="1893">IFERROR(L1675/L1661,"-")</f>
        <v>4.0530738867855095E-3</v>
      </c>
      <c r="M1686">
        <f t="shared" si="1893"/>
        <v>4.0530738867855104E-3</v>
      </c>
      <c r="N1686">
        <f t="shared" si="1893"/>
        <v>4.053073886785513E-3</v>
      </c>
      <c r="O1686">
        <f t="shared" si="1893"/>
        <v>4.0530738867855069E-3</v>
      </c>
      <c r="P1686">
        <f t="shared" si="1892"/>
        <v>4.0530738867855078E-3</v>
      </c>
      <c r="Q1686">
        <f t="shared" si="1892"/>
        <v>4.0530738867855121E-3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0.98826978015125311</v>
      </c>
      <c r="H1687" s="4">
        <f t="shared" si="1890"/>
        <v>0.98826978015124611</v>
      </c>
      <c r="I1687" s="4">
        <f t="shared" si="1890"/>
        <v>0.988269780151245</v>
      </c>
      <c r="J1687" s="4">
        <f t="shared" si="1890"/>
        <v>0.98826978015124889</v>
      </c>
      <c r="K1687" s="4">
        <f t="shared" si="1890"/>
        <v>0.98826978015124645</v>
      </c>
      <c r="L1687" s="4">
        <f t="shared" ref="L1687:O1687" si="1894">IFERROR(L1676/L1662,"-")</f>
        <v>0.98826978015124256</v>
      </c>
      <c r="M1687" s="4">
        <f t="shared" si="1894"/>
        <v>0.98826978015124445</v>
      </c>
      <c r="N1687" s="4">
        <f t="shared" si="1894"/>
        <v>0.988269780151255</v>
      </c>
      <c r="O1687" s="4">
        <f t="shared" si="1894"/>
        <v>0.98826978015124645</v>
      </c>
      <c r="P1687" s="4">
        <f t="shared" si="1892"/>
        <v>0.98826978015124956</v>
      </c>
      <c r="Q1687" s="4">
        <f t="shared" si="1892"/>
        <v>0.988269780151244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34.61428595805932</v>
      </c>
      <c r="G1688" s="3">
        <f t="shared" ref="G1688:K1688" si="1895">SUM(G1689:G1691,G1694:G1696,-G1701)</f>
        <v>32.377323638425239</v>
      </c>
      <c r="H1688" s="3">
        <f t="shared" si="1895"/>
        <v>30.876529697193099</v>
      </c>
      <c r="I1688" s="3">
        <f t="shared" si="1895"/>
        <v>27.311641276093518</v>
      </c>
      <c r="J1688" s="3">
        <f t="shared" si="1895"/>
        <v>23.758012530104864</v>
      </c>
      <c r="K1688" s="3">
        <f t="shared" si="1895"/>
        <v>22.369081753607013</v>
      </c>
      <c r="L1688" s="3">
        <f t="shared" ref="L1688:O1688" si="1896">SUM(L1689:L1691,L1694:L1696,-L1701)</f>
        <v>21.492686002787181</v>
      </c>
      <c r="M1688" s="3">
        <f>SUM(M1689:M1691,M1694:M1696,-M1701)</f>
        <v>20.466758436680315</v>
      </c>
      <c r="N1688" s="3">
        <f t="shared" si="1896"/>
        <v>19.534358770780013</v>
      </c>
      <c r="O1688" s="3">
        <f t="shared" si="1896"/>
        <v>18.199913879626713</v>
      </c>
      <c r="P1688" s="3">
        <f>SUM(P1689:P1691,P1694:P1696,-P1701)</f>
        <v>17.077851792780883</v>
      </c>
      <c r="Q1688" s="3">
        <f>SUM(Q1689:Q1691,Q1694:Q1696,-Q1701)</f>
        <v>15.464659721295892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2.5993286093923751</v>
      </c>
      <c r="G1689" s="1">
        <f>[1]Summary!C53+[1]Summary!C59</f>
        <v>2.3871533752515779</v>
      </c>
      <c r="H1689" s="1">
        <f>[1]Summary!D53+[1]Summary!D59</f>
        <v>2.3894803432209439</v>
      </c>
      <c r="I1689" s="1">
        <f>[1]Summary!E53+[1]Summary!E59</f>
        <v>2.398191530192507</v>
      </c>
      <c r="J1689" s="1">
        <f>[1]Summary!F53+[1]Summary!F59</f>
        <v>2.3978048385625352</v>
      </c>
      <c r="K1689" s="1">
        <f>[1]Summary!G53+[1]Summary!G59</f>
        <v>2.6171439002779548</v>
      </c>
      <c r="L1689" s="1">
        <f>[1]Summary!H53+[1]Summary!H59</f>
        <v>2.9348598825959931</v>
      </c>
      <c r="M1689" s="1">
        <f>[1]Summary!I53+[1]Summary!I59</f>
        <v>3.216138799445833</v>
      </c>
      <c r="N1689" s="1">
        <f>[1]Summary!J53+[1]Summary!J59</f>
        <v>3.4096539436037454</v>
      </c>
      <c r="O1689" s="1">
        <f>[1]Summary!K53+[1]Summary!K59</f>
        <v>3.5057734000410208</v>
      </c>
      <c r="P1689" s="1">
        <f>[1]Summary!L53+[1]Summary!L59</f>
        <v>3.4397037949112672</v>
      </c>
      <c r="Q1689" s="1">
        <f>[1]Summary!M53+[1]Summary!M59</f>
        <v>3.3661963995318152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M1690" s="1">
        <f>[1]Summary!I54+[1]Summary!I61+[1]Summary!I62</f>
        <v>0</v>
      </c>
      <c r="N1690" s="1">
        <f>[1]Summary!J54+[1]Summary!J61+[1]Summary!J62</f>
        <v>0</v>
      </c>
      <c r="O1690" s="1">
        <f>[1]Summary!K54+[1]Summary!K61+[1]Summary!K62</f>
        <v>0</v>
      </c>
      <c r="P1690" s="1">
        <f>[1]Summary!L54+[1]Summary!L61+[1]Summary!L62</f>
        <v>0</v>
      </c>
      <c r="Q1690" s="1">
        <f>[1]Summary!M54+[1]Summary!M61+[1]Summary!M62</f>
        <v>0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6.4934870621727789</v>
      </c>
      <c r="G1691" s="1">
        <f>[1]Summary!C55+[1]Summary!C60</f>
        <v>6.0804455570885416</v>
      </c>
      <c r="H1691" s="1">
        <f>[1]Summary!D55+[1]Summary!D60</f>
        <v>5.7665003958075909</v>
      </c>
      <c r="I1691" s="1">
        <f>[1]Summary!E55+[1]Summary!E60</f>
        <v>5.2636965381200538</v>
      </c>
      <c r="J1691" s="1">
        <f>[1]Summary!F55+[1]Summary!F60</f>
        <v>4.9179232177715617</v>
      </c>
      <c r="K1691" s="1">
        <f>[1]Summary!G55+[1]Summary!G60</f>
        <v>4.5781860936445842</v>
      </c>
      <c r="L1691" s="1">
        <f>[1]Summary!H55+[1]Summary!H60</f>
        <v>4.3536587580170876</v>
      </c>
      <c r="M1691" s="1">
        <f>[1]Summary!I55+[1]Summary!I60</f>
        <v>4.1194578030717421</v>
      </c>
      <c r="N1691" s="1">
        <f>[1]Summary!J55+[1]Summary!J60</f>
        <v>3.9259418276634332</v>
      </c>
      <c r="O1691" s="1">
        <f>[1]Summary!K55+[1]Summary!K60</f>
        <v>3.7749702878780518</v>
      </c>
      <c r="P1691" s="1">
        <f>[1]Summary!L55+[1]Summary!L60</f>
        <v>3.7324813170546514</v>
      </c>
      <c r="Q1691" s="1">
        <f>[1]Summary!M55+[1]Summary!M60</f>
        <v>3.6460643720474071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4.4041402616881395</v>
      </c>
      <c r="G1692" s="1">
        <f t="shared" ref="G1692:K1692" si="1901">G1691-G1693</f>
        <v>3.9694323872144612</v>
      </c>
      <c r="H1692" s="1">
        <f t="shared" si="1901"/>
        <v>3.6642309247463309</v>
      </c>
      <c r="I1692" s="1">
        <f t="shared" si="1901"/>
        <v>3.170039475707414</v>
      </c>
      <c r="J1692" s="1">
        <f t="shared" si="1901"/>
        <v>2.8323882630020818</v>
      </c>
      <c r="K1692" s="1">
        <f t="shared" si="1901"/>
        <v>2.5007732465182739</v>
      </c>
      <c r="L1692" s="1">
        <f t="shared" ref="L1692:O1692" si="1902">L1691-L1693</f>
        <v>2.2830780563264375</v>
      </c>
      <c r="M1692" s="1">
        <f t="shared" si="1902"/>
        <v>2.0557092468167522</v>
      </c>
      <c r="N1692" s="1">
        <f t="shared" si="1902"/>
        <v>1.8621932714084433</v>
      </c>
      <c r="O1692" s="1">
        <f t="shared" si="1902"/>
        <v>1.7112217316230618</v>
      </c>
      <c r="P1692" s="1">
        <f>P1691-P1693</f>
        <v>1.6687327607996614</v>
      </c>
      <c r="Q1692" s="1">
        <f>Q1691-Q1693</f>
        <v>1.5823158157924171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2.0855349547694799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2.0774128471263102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2.0705807016906501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2.06374855625499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2.06374855625499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2.06374855625499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2.06374855625499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2.06374855625499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3.7915963411309805</v>
      </c>
      <c r="G1694" s="1">
        <f>[1]Summary!C56</f>
        <v>3.4413016024257899</v>
      </c>
      <c r="H1694" s="1">
        <f>[1]Summary!D56</f>
        <v>3.4208528313060995</v>
      </c>
      <c r="I1694" s="1">
        <f>[1]Summary!E56</f>
        <v>3.4421506606031698</v>
      </c>
      <c r="J1694" s="1">
        <f>[1]Summary!F56</f>
        <v>3.4184497396961997</v>
      </c>
      <c r="K1694" s="1">
        <f>[1]Summary!G56</f>
        <v>3.2127008049773704</v>
      </c>
      <c r="L1694" s="1">
        <f>[1]Summary!H56</f>
        <v>3.0289694437733159</v>
      </c>
      <c r="M1694" s="1">
        <f>[1]Summary!I56</f>
        <v>2.783964045247048</v>
      </c>
      <c r="N1694" s="1">
        <f>[1]Summary!J56</f>
        <v>2.3897996390881682</v>
      </c>
      <c r="O1694" s="1">
        <f>[1]Summary!K56</f>
        <v>2.2448801503873819</v>
      </c>
      <c r="P1694" s="1">
        <f>[1]Summary!L56</f>
        <v>1.997364745963174</v>
      </c>
      <c r="Q1694" s="1">
        <f>[1]Summary!M56</f>
        <v>1.7847485713659348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7.1781586764072447</v>
      </c>
      <c r="G1695" s="1">
        <f>[1]Summary!C57</f>
        <v>6.5874983676096797</v>
      </c>
      <c r="H1695" s="1">
        <f>[1]Summary!D57</f>
        <v>6.2712154164116241</v>
      </c>
      <c r="I1695" s="1">
        <f>[1]Summary!E57</f>
        <v>6.5351200331007542</v>
      </c>
      <c r="J1695" s="1">
        <f>[1]Summary!F57</f>
        <v>5.9937481037301783</v>
      </c>
      <c r="K1695" s="1">
        <f>[1]Summary!G57</f>
        <v>5.71412943438943</v>
      </c>
      <c r="L1695" s="1">
        <f>[1]Summary!H57</f>
        <v>5.5644413950056606</v>
      </c>
      <c r="M1695" s="1">
        <f>[1]Summary!I57</f>
        <v>5.2368765448578198</v>
      </c>
      <c r="N1695" s="1">
        <f>[1]Summary!J57</f>
        <v>4.9491211249788201</v>
      </c>
      <c r="O1695" s="1">
        <f>[1]Summary!K57</f>
        <v>4.5006072350834101</v>
      </c>
      <c r="P1695" s="1">
        <f>[1]Summary!L57</f>
        <v>4.1509035097962608</v>
      </c>
      <c r="Q1695" s="1">
        <f>[1]Summary!M57</f>
        <v>2.958164429530465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14.551715268955936</v>
      </c>
      <c r="G1696" s="1">
        <f>[1]Summary!C58</f>
        <v>13.880924736049652</v>
      </c>
      <c r="H1696" s="1">
        <f>[1]Summary!D58</f>
        <v>13.028480710446837</v>
      </c>
      <c r="I1696" s="1">
        <f>[1]Summary!E58</f>
        <v>9.6724825140770303</v>
      </c>
      <c r="J1696" s="1">
        <f>[1]Summary!F58</f>
        <v>7.0300866303443881</v>
      </c>
      <c r="K1696" s="1">
        <f>[1]Summary!G58</f>
        <v>6.2469215203176747</v>
      </c>
      <c r="L1696" s="1">
        <f>[1]Summary!H58</f>
        <v>5.6107565233951249</v>
      </c>
      <c r="M1696" s="1">
        <f>[1]Summary!I58</f>
        <v>5.1103212440578734</v>
      </c>
      <c r="N1696" s="1">
        <f>[1]Summary!J58</f>
        <v>4.8598422354458473</v>
      </c>
      <c r="O1696" s="1">
        <f>[1]Summary!K58</f>
        <v>4.1736828062368483</v>
      </c>
      <c r="P1696" s="1">
        <f>[1]Summary!L58</f>
        <v>3.7573984250555306</v>
      </c>
      <c r="Q1696" s="1">
        <f>[1]Summary!M58</f>
        <v>3.7094859488202703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0</v>
      </c>
      <c r="M1697" s="1">
        <f>-[1]Summary!I59</f>
        <v>0</v>
      </c>
      <c r="N1697" s="1">
        <f>-[1]Summary!J59</f>
        <v>0</v>
      </c>
      <c r="O1697" s="1">
        <f>-[1]Summary!K59</f>
        <v>0</v>
      </c>
      <c r="P1697" s="1">
        <f>-[1]Summary!L59</f>
        <v>0</v>
      </c>
      <c r="Q1697" s="1">
        <f>-[1]Summary!M59</f>
        <v>0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0</v>
      </c>
      <c r="M1698" s="1">
        <f>-[1]Summary!I60</f>
        <v>0</v>
      </c>
      <c r="N1698" s="1">
        <f>-[1]Summary!J60</f>
        <v>0</v>
      </c>
      <c r="O1698" s="1">
        <f>-[1]Summary!K60</f>
        <v>0</v>
      </c>
      <c r="P1698" s="1">
        <f>-[1]Summary!L60</f>
        <v>0</v>
      </c>
      <c r="Q1698" s="1">
        <f>-[1]Summary!M60</f>
        <v>0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</v>
      </c>
      <c r="N1699" s="1">
        <f>-[1]Summary!J61</f>
        <v>0</v>
      </c>
      <c r="O1699" s="1">
        <f>-[1]Summary!K61</f>
        <v>0</v>
      </c>
      <c r="P1699" s="1">
        <f>-[1]Summary!L61</f>
        <v>0</v>
      </c>
      <c r="Q1699" s="1">
        <f>-[1]Summary!M61</f>
        <v>0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M1700" s="1">
        <f>-[1]Summary!I62</f>
        <v>0</v>
      </c>
      <c r="N1700" s="1">
        <f>-[1]Summary!J62</f>
        <v>0</v>
      </c>
      <c r="O1700" s="1">
        <f>-[1]Summary!K62</f>
        <v>0</v>
      </c>
      <c r="P1700" s="1">
        <f>-[1]Summary!L62</f>
        <v>0</v>
      </c>
      <c r="Q1700" s="1">
        <f>-[1]Summary!M62</f>
        <v>0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0</v>
      </c>
      <c r="M1701" s="1">
        <f>-[1]Summary!I63</f>
        <v>0</v>
      </c>
      <c r="N1701" s="1">
        <f>-[1]Summary!J63</f>
        <v>0</v>
      </c>
      <c r="O1701" s="1">
        <f>-[1]Summary!K63</f>
        <v>0</v>
      </c>
      <c r="P1701" s="1">
        <f>-[1]Summary!L63</f>
        <v>0</v>
      </c>
      <c r="Q1701" s="1">
        <f>-[1]Summary!M63</f>
        <v>0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0</v>
      </c>
      <c r="K1702" s="3">
        <f t="shared" si="1903"/>
        <v>0</v>
      </c>
      <c r="L1702" s="3">
        <f t="shared" ref="L1702:O1702" si="1904">SUM(L1703:L1705)</f>
        <v>0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0</v>
      </c>
      <c r="L1707" s="1">
        <f t="shared" ref="L1707:O1707" si="1909">SUM(L1708:L1709)</f>
        <v>0</v>
      </c>
      <c r="M1707" s="1">
        <f t="shared" si="1909"/>
        <v>0</v>
      </c>
      <c r="N1707" s="1">
        <f t="shared" si="1909"/>
        <v>0</v>
      </c>
      <c r="O1707" s="1">
        <f t="shared" si="1909"/>
        <v>0</v>
      </c>
      <c r="P1707" s="1">
        <f>SUM(P1708:P1709)</f>
        <v>0</v>
      </c>
      <c r="Q1707" s="1">
        <f>SUM(Q1708:Q1709)</f>
        <v>0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0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0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0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0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0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0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0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0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0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0</v>
      </c>
      <c r="L1710" s="1">
        <f t="shared" ref="L1710:O1710" si="1911">L1701</f>
        <v>0</v>
      </c>
      <c r="M1710" s="1">
        <f t="shared" si="1911"/>
        <v>0</v>
      </c>
      <c r="N1710" s="1">
        <f t="shared" si="1911"/>
        <v>0</v>
      </c>
      <c r="O1710" s="1">
        <f t="shared" si="1911"/>
        <v>0</v>
      </c>
      <c r="P1710" s="1">
        <f>P1701</f>
        <v>0</v>
      </c>
      <c r="Q1710" s="1">
        <f>Q1701</f>
        <v>0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962.55410286703341</v>
      </c>
      <c r="G1711" s="3">
        <f t="shared" ref="G1711:K1711" si="1912">SUM(G1712:G1713,G1730,G1739:G1740,G1741,G1742,G1747,G1750,,G1755:G1758,G1751)</f>
        <v>962.29966746012587</v>
      </c>
      <c r="H1711" s="3">
        <f t="shared" si="1912"/>
        <v>923.98324631752848</v>
      </c>
      <c r="I1711" s="3">
        <f t="shared" si="1912"/>
        <v>897.94494673326517</v>
      </c>
      <c r="J1711" s="3">
        <f t="shared" si="1912"/>
        <v>836.51516293593227</v>
      </c>
      <c r="K1711" s="3">
        <f t="shared" si="1912"/>
        <v>775.77602797540897</v>
      </c>
      <c r="L1711" s="3">
        <f t="shared" ref="L1711:O1711" si="1913">SUM(L1712:L1713,L1730,L1739:L1740,L1741,L1742,L1747,L1750,,L1755:L1758,L1751)</f>
        <v>692.61948175873977</v>
      </c>
      <c r="M1711" s="3">
        <f t="shared" si="1913"/>
        <v>679.38450220914194</v>
      </c>
      <c r="N1711" s="3">
        <f t="shared" si="1913"/>
        <v>684.7999292758924</v>
      </c>
      <c r="O1711" s="3">
        <f t="shared" si="1913"/>
        <v>725.16846308410152</v>
      </c>
      <c r="P1711" s="3">
        <f>SUM(P1712:P1713,P1730,P1739:P1740,P1741,P1742,P1747,P1750,,P1755:P1758,P1751)</f>
        <v>717.68400676192903</v>
      </c>
      <c r="Q1711" s="3">
        <f>SUM(Q1712:Q1713,Q1730,Q1739:Q1740,Q1741,Q1742,Q1747,Q1750,,Q1755:Q1758,Q1751)</f>
        <v>712.58696745939449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3.6600053738680027</v>
      </c>
      <c r="G1712" s="1">
        <f t="shared" si="1915"/>
        <v>3.5647176442165325</v>
      </c>
      <c r="H1712" s="1">
        <f t="shared" si="1915"/>
        <v>2.8730598749365952</v>
      </c>
      <c r="I1712" s="1">
        <f t="shared" si="1915"/>
        <v>6.9437396371837025E-3</v>
      </c>
      <c r="J1712" s="1">
        <f t="shared" si="1915"/>
        <v>4.9406743530727897E-3</v>
      </c>
      <c r="K1712" s="1">
        <f t="shared" si="1915"/>
        <v>2.9742807560746297E-3</v>
      </c>
      <c r="L1712" s="1">
        <f t="shared" ref="L1712:O1712" si="1916">L21</f>
        <v>3.7087647679823047E-3</v>
      </c>
      <c r="M1712" s="1">
        <f t="shared" si="1916"/>
        <v>8.2647215325366875E-3</v>
      </c>
      <c r="N1712" s="1">
        <f t="shared" si="1916"/>
        <v>5.7184085745225896E-3</v>
      </c>
      <c r="O1712" s="1">
        <f t="shared" si="1916"/>
        <v>9.4450578384600459E-3</v>
      </c>
      <c r="P1712" s="1">
        <f t="shared" ref="P1712:Q1722" si="1917">P21</f>
        <v>5.4233792185979538E-3</v>
      </c>
      <c r="Q1712" s="1">
        <f t="shared" si="1917"/>
        <v>8.9492502261154256E-3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310.7684877216779</v>
      </c>
      <c r="G1713" s="1">
        <f t="shared" si="1915"/>
        <v>287.25388580633222</v>
      </c>
      <c r="H1713" s="1">
        <f t="shared" si="1915"/>
        <v>266.48018689234851</v>
      </c>
      <c r="I1713" s="1">
        <f t="shared" si="1915"/>
        <v>219.91944420688583</v>
      </c>
      <c r="J1713" s="1">
        <f t="shared" si="1915"/>
        <v>167.6091445550224</v>
      </c>
      <c r="K1713" s="1">
        <f t="shared" si="1915"/>
        <v>148.05129133322652</v>
      </c>
      <c r="L1713" s="1">
        <f t="shared" ref="L1713:O1713" si="1921">L22</f>
        <v>135.49730135331666</v>
      </c>
      <c r="M1713" s="1">
        <f t="shared" si="1921"/>
        <v>122.76723188612067</v>
      </c>
      <c r="N1713" s="1">
        <f t="shared" si="1921"/>
        <v>112.55874768521819</v>
      </c>
      <c r="O1713" s="1">
        <f t="shared" si="1921"/>
        <v>97.407502834766632</v>
      </c>
      <c r="P1713" s="1">
        <f t="shared" si="1917"/>
        <v>81.473478991785356</v>
      </c>
      <c r="Q1713" s="1">
        <f t="shared" si="1917"/>
        <v>68.211665684997456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303.94036681938132</v>
      </c>
      <c r="G1714" s="1">
        <f t="shared" si="1915"/>
        <v>280.47725718727594</v>
      </c>
      <c r="H1714" s="1">
        <f t="shared" si="1915"/>
        <v>257.93579299857862</v>
      </c>
      <c r="I1714" s="1">
        <f t="shared" si="1915"/>
        <v>206.99465562017295</v>
      </c>
      <c r="J1714" s="1">
        <f t="shared" si="1915"/>
        <v>155.95052499229834</v>
      </c>
      <c r="K1714" s="1">
        <f t="shared" si="1915"/>
        <v>136.85479921328971</v>
      </c>
      <c r="L1714" s="1">
        <f t="shared" ref="L1714:O1714" si="1922">L23</f>
        <v>124.47318927157097</v>
      </c>
      <c r="M1714" s="1">
        <f t="shared" si="1922"/>
        <v>111.90415169205487</v>
      </c>
      <c r="N1714" s="1">
        <f t="shared" si="1922"/>
        <v>102.09884719860892</v>
      </c>
      <c r="O1714" s="1">
        <f t="shared" si="1922"/>
        <v>87.254922017659297</v>
      </c>
      <c r="P1714" s="1">
        <f t="shared" si="1917"/>
        <v>72.663991048968214</v>
      </c>
      <c r="Q1714" s="1">
        <f t="shared" si="1917"/>
        <v>59.650921611528283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101.77180259510023</v>
      </c>
      <c r="G1715" s="1">
        <f t="shared" si="1915"/>
        <v>88.640480640917261</v>
      </c>
      <c r="H1715" s="1">
        <f t="shared" si="1915"/>
        <v>79.415302212560007</v>
      </c>
      <c r="I1715" s="1">
        <f t="shared" si="1915"/>
        <v>75.425857018879796</v>
      </c>
      <c r="J1715" s="1">
        <f t="shared" si="1915"/>
        <v>60.340645493462006</v>
      </c>
      <c r="K1715" s="1">
        <f t="shared" si="1915"/>
        <v>51.889540447244386</v>
      </c>
      <c r="L1715" s="1">
        <f t="shared" ref="L1715:O1715" si="1923">L24</f>
        <v>48.151578546835964</v>
      </c>
      <c r="M1715" s="1">
        <f t="shared" si="1923"/>
        <v>42.383779426571422</v>
      </c>
      <c r="N1715" s="1">
        <f t="shared" si="1923"/>
        <v>35.979211988621145</v>
      </c>
      <c r="O1715" s="1">
        <f t="shared" si="1923"/>
        <v>30.481123164690683</v>
      </c>
      <c r="P1715" s="1">
        <f t="shared" si="1917"/>
        <v>21.556966179657664</v>
      </c>
      <c r="Q1715" s="1">
        <f t="shared" si="1917"/>
        <v>9.1907973348863408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2.7763725696340686</v>
      </c>
      <c r="G1716" s="1">
        <f t="shared" si="1915"/>
        <v>2.3385998087582207</v>
      </c>
      <c r="H1716" s="1">
        <f t="shared" si="1915"/>
        <v>7.1245294862600124E-3</v>
      </c>
      <c r="I1716" s="1">
        <f t="shared" si="1915"/>
        <v>2.0598662179302095E-3</v>
      </c>
      <c r="J1716" s="1">
        <f t="shared" si="1915"/>
        <v>3.162449246443952E-3</v>
      </c>
      <c r="K1716" s="1">
        <f t="shared" si="1915"/>
        <v>2.8571579190875274E-3</v>
      </c>
      <c r="L1716" s="1">
        <f t="shared" ref="L1716:O1716" si="1924">L25</f>
        <v>3.1584067883523633E-3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118.4330729076148</v>
      </c>
      <c r="G1717" s="1">
        <f t="shared" si="1915"/>
        <v>112.13753658445594</v>
      </c>
      <c r="H1717" s="1">
        <f t="shared" si="1915"/>
        <v>96.726245239820486</v>
      </c>
      <c r="I1717" s="1">
        <f t="shared" si="1915"/>
        <v>71.547846709880389</v>
      </c>
      <c r="J1717" s="1">
        <f t="shared" si="1915"/>
        <v>49.550338049941161</v>
      </c>
      <c r="K1717" s="1">
        <f t="shared" si="1915"/>
        <v>45.362022147697189</v>
      </c>
      <c r="L1717" s="1">
        <f t="shared" ref="L1717:O1717" si="1925">L26</f>
        <v>42.436318016544213</v>
      </c>
      <c r="M1717" s="1">
        <f t="shared" si="1925"/>
        <v>40.402702696015808</v>
      </c>
      <c r="N1717" s="1">
        <f t="shared" si="1925"/>
        <v>39.789493275008113</v>
      </c>
      <c r="O1717" s="1">
        <f t="shared" si="1925"/>
        <v>33.022837194240026</v>
      </c>
      <c r="P1717" s="1">
        <f t="shared" si="1917"/>
        <v>29.188571027127242</v>
      </c>
      <c r="Q1717" s="1">
        <f t="shared" si="1917"/>
        <v>29.479212912577886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79.852344734201267</v>
      </c>
      <c r="G1718" s="1">
        <f t="shared" si="1915"/>
        <v>75.955462663293488</v>
      </c>
      <c r="H1718" s="1">
        <f t="shared" si="1915"/>
        <v>79.942789402630922</v>
      </c>
      <c r="I1718" s="1">
        <f t="shared" si="1915"/>
        <v>58.364548597759359</v>
      </c>
      <c r="J1718" s="1">
        <f t="shared" si="1915"/>
        <v>44.895157753096754</v>
      </c>
      <c r="K1718" s="1">
        <f t="shared" si="1915"/>
        <v>38.623444958051266</v>
      </c>
      <c r="L1718" s="1">
        <f t="shared" ref="L1718:O1718" si="1926">L27</f>
        <v>33.217655395853797</v>
      </c>
      <c r="M1718" s="1">
        <f t="shared" si="1926"/>
        <v>28.732926152551862</v>
      </c>
      <c r="N1718" s="1">
        <f t="shared" si="1926"/>
        <v>26.13487157448284</v>
      </c>
      <c r="O1718" s="1">
        <f t="shared" si="1926"/>
        <v>23.750701042989146</v>
      </c>
      <c r="P1718" s="1">
        <f t="shared" si="1917"/>
        <v>21.91830904793423</v>
      </c>
      <c r="Q1718" s="1">
        <f t="shared" si="1917"/>
        <v>20.980651903534731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1.10677401283096</v>
      </c>
      <c r="G1719" s="1">
        <f t="shared" si="1915"/>
        <v>1.4051774898510661</v>
      </c>
      <c r="H1719" s="1">
        <f t="shared" si="1915"/>
        <v>1.8443316140809691</v>
      </c>
      <c r="I1719" s="1">
        <f t="shared" si="1915"/>
        <v>1.6543434274354798</v>
      </c>
      <c r="J1719" s="1">
        <f t="shared" si="1915"/>
        <v>1.1612212465519638</v>
      </c>
      <c r="K1719" s="1">
        <f t="shared" si="1915"/>
        <v>0.97693450237777746</v>
      </c>
      <c r="L1719" s="1">
        <f t="shared" ref="L1719:O1719" si="1927">L28</f>
        <v>0.66447890554865496</v>
      </c>
      <c r="M1719" s="1">
        <f t="shared" si="1927"/>
        <v>0.38474341691578112</v>
      </c>
      <c r="N1719" s="1">
        <f t="shared" si="1927"/>
        <v>0.19527036049682645</v>
      </c>
      <c r="O1719" s="1">
        <f t="shared" si="1927"/>
        <v>2.6061573942951383E-4</v>
      </c>
      <c r="P1719" s="1">
        <f t="shared" si="1917"/>
        <v>1.4479424908707636E-4</v>
      </c>
      <c r="Q1719" s="1">
        <f t="shared" si="1917"/>
        <v>2.5946052932482902E-4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6.8281209022965532</v>
      </c>
      <c r="G1720" s="1">
        <f t="shared" si="1915"/>
        <v>6.7766286190563036</v>
      </c>
      <c r="H1720" s="1">
        <f t="shared" si="1915"/>
        <v>8.544393893769902</v>
      </c>
      <c r="I1720" s="1">
        <f t="shared" si="1915"/>
        <v>12.924788586712893</v>
      </c>
      <c r="J1720" s="1">
        <f t="shared" si="1915"/>
        <v>11.658619562724052</v>
      </c>
      <c r="K1720" s="1">
        <f t="shared" si="1915"/>
        <v>11.196492119936799</v>
      </c>
      <c r="L1720" s="1">
        <f t="shared" ref="L1720:O1720" si="1928">L29</f>
        <v>11.02411208174569</v>
      </c>
      <c r="M1720" s="1">
        <f t="shared" si="1928"/>
        <v>10.863080194065803</v>
      </c>
      <c r="N1720" s="1">
        <f t="shared" si="1928"/>
        <v>10.459900486609275</v>
      </c>
      <c r="O1720" s="1">
        <f t="shared" si="1928"/>
        <v>10.152580817107333</v>
      </c>
      <c r="P1720" s="1">
        <f t="shared" si="1917"/>
        <v>8.8094879428171389</v>
      </c>
      <c r="Q1720" s="1">
        <f t="shared" si="1917"/>
        <v>8.5607440734691735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2.3913950490623108</v>
      </c>
      <c r="G1721" s="1">
        <f t="shared" si="1915"/>
        <v>2.3779749283806022</v>
      </c>
      <c r="H1721" s="1">
        <f t="shared" si="1915"/>
        <v>3.9113687458250954</v>
      </c>
      <c r="I1721" s="1">
        <f t="shared" si="1915"/>
        <v>2.443123475864585</v>
      </c>
      <c r="J1721" s="1">
        <f t="shared" si="1915"/>
        <v>1.8301363190091378</v>
      </c>
      <c r="K1721" s="1">
        <f t="shared" si="1915"/>
        <v>1.8592181284128513</v>
      </c>
      <c r="L1721" s="1">
        <f t="shared" ref="L1721:O1721" si="1929">L30</f>
        <v>1.765550958514293</v>
      </c>
      <c r="M1721" s="1">
        <f t="shared" si="1929"/>
        <v>1.6823167219968447</v>
      </c>
      <c r="N1721" s="1">
        <f t="shared" si="1929"/>
        <v>1.4247628221281294</v>
      </c>
      <c r="O1721" s="1">
        <f t="shared" si="1929"/>
        <v>1.2244143922333102</v>
      </c>
      <c r="P1721" s="1">
        <f t="shared" si="1917"/>
        <v>0.13232532188834334</v>
      </c>
      <c r="Q1721" s="1">
        <f t="shared" si="1917"/>
        <v>-4.0833389237976192E-2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4.4341510762680754</v>
      </c>
      <c r="G1722" s="1">
        <f t="shared" si="1915"/>
        <v>4.3986160621845576</v>
      </c>
      <c r="H1722" s="1">
        <f t="shared" si="1915"/>
        <v>4.6284645588852591</v>
      </c>
      <c r="I1722" s="1">
        <f t="shared" si="1915"/>
        <v>4.1165063571280998</v>
      </c>
      <c r="J1722" s="1">
        <f t="shared" si="1915"/>
        <v>2.8948190038754289</v>
      </c>
      <c r="K1722" s="1">
        <f t="shared" si="1915"/>
        <v>2.2375700796592364</v>
      </c>
      <c r="L1722" s="1">
        <f t="shared" ref="L1722:O1722" si="1930">L31</f>
        <v>1.9243639625150082</v>
      </c>
      <c r="M1722" s="1">
        <f t="shared" si="1930"/>
        <v>1.665304761956468</v>
      </c>
      <c r="N1722" s="1">
        <f t="shared" si="1930"/>
        <v>1.5140515428981549</v>
      </c>
      <c r="O1722" s="1">
        <f t="shared" si="1930"/>
        <v>1.3765922314931005</v>
      </c>
      <c r="P1722" s="1">
        <f t="shared" si="1917"/>
        <v>1.2698361770959961</v>
      </c>
      <c r="Q1722" s="1">
        <f t="shared" si="1917"/>
        <v>1.2170137845572706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6.8281209022965532</v>
      </c>
      <c r="G1723" s="1">
        <f t="shared" si="1931"/>
        <v>6.7766286190563036</v>
      </c>
      <c r="H1723" s="1">
        <f t="shared" si="1931"/>
        <v>8.544393893769902</v>
      </c>
      <c r="I1723" s="1">
        <f t="shared" si="1931"/>
        <v>12.924788586712893</v>
      </c>
      <c r="J1723" s="1">
        <f t="shared" si="1931"/>
        <v>11.090114076604774</v>
      </c>
      <c r="K1723" s="1">
        <f t="shared" si="1931"/>
        <v>11.030452447911575</v>
      </c>
      <c r="L1723" s="1">
        <f t="shared" ref="L1723:O1723" si="1932">L33</f>
        <v>10.789618832894012</v>
      </c>
      <c r="M1723" s="1">
        <f t="shared" si="1932"/>
        <v>10.681818644669702</v>
      </c>
      <c r="N1723" s="1">
        <f t="shared" si="1932"/>
        <v>10.454273075138776</v>
      </c>
      <c r="O1723" s="1">
        <f t="shared" si="1932"/>
        <v>10.122092745309402</v>
      </c>
      <c r="P1723" s="1">
        <f t="shared" ref="P1723:Q1725" si="1933">P33</f>
        <v>8.8094879428171389</v>
      </c>
      <c r="Q1723" s="1">
        <f t="shared" si="1933"/>
        <v>8.5607440734691735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2.3913950490623108</v>
      </c>
      <c r="G1724" s="1">
        <f t="shared" si="1931"/>
        <v>2.3779749283806022</v>
      </c>
      <c r="H1724" s="1">
        <f t="shared" si="1931"/>
        <v>3.9113687458250954</v>
      </c>
      <c r="I1724" s="1">
        <f t="shared" si="1931"/>
        <v>2.443123475864585</v>
      </c>
      <c r="J1724" s="1">
        <f t="shared" si="1931"/>
        <v>1.8301363190091378</v>
      </c>
      <c r="K1724" s="1">
        <f t="shared" si="1931"/>
        <v>1.8592181284128513</v>
      </c>
      <c r="L1724" s="1">
        <f t="shared" ref="L1724:O1724" si="1934">L34</f>
        <v>1.765550958514293</v>
      </c>
      <c r="M1724" s="1">
        <f t="shared" si="1934"/>
        <v>1.6823167219968447</v>
      </c>
      <c r="N1724" s="1">
        <f t="shared" si="1934"/>
        <v>1.4247628221281294</v>
      </c>
      <c r="O1724" s="1">
        <f t="shared" si="1934"/>
        <v>1.2244143922333102</v>
      </c>
      <c r="P1724" s="1">
        <f t="shared" si="1933"/>
        <v>0.13232532188834334</v>
      </c>
      <c r="Q1724" s="1">
        <f t="shared" si="1933"/>
        <v>-4.0833389237976192E-2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4.4341510762680754</v>
      </c>
      <c r="G1725" s="1">
        <f t="shared" si="1931"/>
        <v>4.3986160621845576</v>
      </c>
      <c r="H1725" s="1">
        <f t="shared" si="1931"/>
        <v>4.6284645588852591</v>
      </c>
      <c r="I1725" s="1">
        <f t="shared" si="1931"/>
        <v>4.1165063571280998</v>
      </c>
      <c r="J1725" s="1">
        <f t="shared" si="1931"/>
        <v>2.8948190038754289</v>
      </c>
      <c r="K1725" s="1">
        <f t="shared" si="1931"/>
        <v>2.2375700796592364</v>
      </c>
      <c r="L1725" s="1">
        <f t="shared" ref="L1725:O1725" si="1935">L35</f>
        <v>1.9243639625150082</v>
      </c>
      <c r="M1725" s="1">
        <f t="shared" si="1935"/>
        <v>1.665304761956468</v>
      </c>
      <c r="N1725" s="1">
        <f t="shared" si="1935"/>
        <v>1.5140515428981549</v>
      </c>
      <c r="O1725" s="1">
        <f t="shared" si="1935"/>
        <v>1.3765922314931005</v>
      </c>
      <c r="P1725" s="1">
        <f t="shared" si="1933"/>
        <v>1.2698361770959961</v>
      </c>
      <c r="Q1725" s="1">
        <f t="shared" si="1933"/>
        <v>1.2170137845572706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0.56850548611927909</v>
      </c>
      <c r="K1726" s="1">
        <f t="shared" si="1936"/>
        <v>0.16603967202522441</v>
      </c>
      <c r="L1726" s="1">
        <f t="shared" ref="L1726:O1726" si="1937">L37</f>
        <v>0.23449324885167844</v>
      </c>
      <c r="M1726" s="1">
        <f t="shared" si="1937"/>
        <v>0.18126154939610117</v>
      </c>
      <c r="N1726" s="1">
        <f t="shared" si="1937"/>
        <v>5.6274114704999434E-3</v>
      </c>
      <c r="O1726" s="1">
        <f t="shared" si="1937"/>
        <v>3.0488071797932115E-2</v>
      </c>
      <c r="P1726" s="1">
        <f t="shared" ref="P1726:Q1739" si="1938">P37</f>
        <v>0</v>
      </c>
      <c r="Q1726" s="1">
        <f t="shared" si="1938"/>
        <v>0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0.56850548611927909</v>
      </c>
      <c r="K1729" s="1">
        <f t="shared" si="1936"/>
        <v>0.16603967202522441</v>
      </c>
      <c r="L1729" s="1">
        <f t="shared" ref="L1729:O1729" si="1941">L40</f>
        <v>0.23449324885167844</v>
      </c>
      <c r="M1729" s="1">
        <f t="shared" si="1941"/>
        <v>0.18126154939610117</v>
      </c>
      <c r="N1729" s="1">
        <f t="shared" si="1941"/>
        <v>5.6274114704999434E-3</v>
      </c>
      <c r="O1729" s="1">
        <f t="shared" si="1941"/>
        <v>3.0488071797932115E-2</v>
      </c>
      <c r="P1729" s="1">
        <f t="shared" si="1938"/>
        <v>0</v>
      </c>
      <c r="Q1729" s="1">
        <f t="shared" si="1938"/>
        <v>0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117.15043727056371</v>
      </c>
      <c r="G1730" s="1">
        <f t="shared" si="1936"/>
        <v>107.23650038291014</v>
      </c>
      <c r="H1730" s="1">
        <f t="shared" si="1936"/>
        <v>113.6493240356252</v>
      </c>
      <c r="I1730" s="1">
        <f t="shared" si="1936"/>
        <v>121.66021946340308</v>
      </c>
      <c r="J1730" s="1">
        <f t="shared" si="1936"/>
        <v>127.13898972763033</v>
      </c>
      <c r="K1730" s="1">
        <f t="shared" si="1936"/>
        <v>129.50827599521512</v>
      </c>
      <c r="L1730" s="1">
        <f t="shared" ref="L1730:O1730" si="1942">L41</f>
        <v>130.1814621003862</v>
      </c>
      <c r="M1730" s="1">
        <f t="shared" si="1942"/>
        <v>128.454053654445</v>
      </c>
      <c r="N1730" s="1">
        <f t="shared" si="1942"/>
        <v>125.12701701543421</v>
      </c>
      <c r="O1730" s="1">
        <f t="shared" si="1942"/>
        <v>121.13074027612195</v>
      </c>
      <c r="P1730" s="1">
        <f t="shared" si="1938"/>
        <v>121.62743682563308</v>
      </c>
      <c r="Q1730" s="1">
        <f t="shared" si="1938"/>
        <v>110.42265599530728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117.15043727056371</v>
      </c>
      <c r="G1731" s="1">
        <f t="shared" si="1936"/>
        <v>106.71999977944306</v>
      </c>
      <c r="H1731" s="1">
        <f t="shared" si="1936"/>
        <v>112.48218365237052</v>
      </c>
      <c r="I1731" s="1">
        <f t="shared" si="1936"/>
        <v>119.42546180280593</v>
      </c>
      <c r="J1731" s="1">
        <f t="shared" si="1936"/>
        <v>123.29116510937108</v>
      </c>
      <c r="K1731" s="1">
        <f t="shared" si="1936"/>
        <v>123.38305606762887</v>
      </c>
      <c r="L1731" s="1">
        <f t="shared" ref="L1731:O1731" si="1943">L42</f>
        <v>123.76282364936789</v>
      </c>
      <c r="M1731" s="1">
        <f t="shared" si="1943"/>
        <v>121.74660437302499</v>
      </c>
      <c r="N1731" s="1">
        <f t="shared" si="1943"/>
        <v>118.02515576051532</v>
      </c>
      <c r="O1731" s="1">
        <f t="shared" si="1943"/>
        <v>113.71789805920623</v>
      </c>
      <c r="P1731" s="1">
        <f t="shared" si="1938"/>
        <v>112.87287954626217</v>
      </c>
      <c r="Q1731" s="1">
        <f t="shared" si="1938"/>
        <v>101.30560208120332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117.15043727056371</v>
      </c>
      <c r="G1732" s="1">
        <f t="shared" si="1936"/>
        <v>106.71999977944306</v>
      </c>
      <c r="H1732" s="1">
        <f t="shared" si="1936"/>
        <v>112.48218365237052</v>
      </c>
      <c r="I1732" s="1">
        <f t="shared" si="1936"/>
        <v>119.42330554616296</v>
      </c>
      <c r="J1732" s="1">
        <f t="shared" si="1936"/>
        <v>123.2874244801916</v>
      </c>
      <c r="K1732" s="1">
        <f t="shared" si="1936"/>
        <v>123.37948779331823</v>
      </c>
      <c r="L1732" s="1">
        <f t="shared" ref="L1732:O1732" si="1944">L43</f>
        <v>123.75915253672258</v>
      </c>
      <c r="M1732" s="1">
        <f t="shared" si="1944"/>
        <v>121.7388601603553</v>
      </c>
      <c r="N1732" s="1">
        <f t="shared" si="1944"/>
        <v>118.02109923771432</v>
      </c>
      <c r="O1732" s="1">
        <f t="shared" si="1944"/>
        <v>113.71012033963446</v>
      </c>
      <c r="P1732" s="1">
        <f t="shared" si="1938"/>
        <v>112.86677870671198</v>
      </c>
      <c r="Q1732" s="1">
        <f t="shared" si="1938"/>
        <v>101.29242755552389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2.1562566429670998E-3</v>
      </c>
      <c r="J1733" s="1">
        <f t="shared" si="1936"/>
        <v>3.7406291794792909E-3</v>
      </c>
      <c r="K1733" s="1">
        <f t="shared" si="1936"/>
        <v>3.5682743106412057E-3</v>
      </c>
      <c r="L1733" s="1">
        <f t="shared" ref="L1733:O1733" si="1945">L44</f>
        <v>3.6711126453040882E-3</v>
      </c>
      <c r="M1733" s="1">
        <f t="shared" si="1945"/>
        <v>7.7442126696929646E-3</v>
      </c>
      <c r="N1733" s="1">
        <f t="shared" si="1945"/>
        <v>4.0565228009924563E-3</v>
      </c>
      <c r="O1733" s="1">
        <f t="shared" si="1945"/>
        <v>7.7777195717792904E-3</v>
      </c>
      <c r="P1733" s="1">
        <f t="shared" si="1938"/>
        <v>6.1008395501911438E-3</v>
      </c>
      <c r="Q1733" s="1">
        <f t="shared" si="1938"/>
        <v>1.3174525679436722E-2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0.51650060346707694</v>
      </c>
      <c r="H1734" s="1">
        <f t="shared" si="1936"/>
        <v>1.167140383254669</v>
      </c>
      <c r="I1734" s="1">
        <f t="shared" si="1936"/>
        <v>2.2347576605971478</v>
      </c>
      <c r="J1734" s="1">
        <f t="shared" si="1936"/>
        <v>3.8478246182592524</v>
      </c>
      <c r="K1734" s="1">
        <f t="shared" si="1936"/>
        <v>6.1252199275862491</v>
      </c>
      <c r="L1734" s="1">
        <f t="shared" ref="L1734:O1734" si="1946">L45</f>
        <v>6.418638451018313</v>
      </c>
      <c r="M1734" s="1">
        <f t="shared" si="1946"/>
        <v>6.7074492814200095</v>
      </c>
      <c r="N1734" s="1">
        <f t="shared" si="1946"/>
        <v>7.1018612549188944</v>
      </c>
      <c r="O1734" s="1">
        <f t="shared" si="1946"/>
        <v>7.4128422169157266</v>
      </c>
      <c r="P1734" s="1">
        <f t="shared" si="1938"/>
        <v>8.7545572793709141</v>
      </c>
      <c r="Q1734" s="1">
        <f t="shared" si="1938"/>
        <v>9.1170539141039626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0.51650060346707694</v>
      </c>
      <c r="H1735" s="1">
        <f t="shared" si="1936"/>
        <v>1.167140383254669</v>
      </c>
      <c r="I1735" s="1">
        <f t="shared" si="1936"/>
        <v>2.2347576605971478</v>
      </c>
      <c r="J1735" s="1">
        <f t="shared" si="1936"/>
        <v>2.2347576605971478</v>
      </c>
      <c r="K1735" s="1">
        <f t="shared" si="1936"/>
        <v>3.8478246182592524</v>
      </c>
      <c r="L1735" s="1">
        <f t="shared" ref="L1735:O1735" si="1947">L46</f>
        <v>6.1252199275862491</v>
      </c>
      <c r="M1735" s="1">
        <f t="shared" si="1947"/>
        <v>6.418638451018313</v>
      </c>
      <c r="N1735" s="1">
        <f t="shared" si="1947"/>
        <v>6.7074492814200095</v>
      </c>
      <c r="O1735" s="1">
        <f t="shared" si="1947"/>
        <v>7.1018612549188944</v>
      </c>
      <c r="P1735" s="1">
        <f t="shared" si="1938"/>
        <v>7.4128422169157266</v>
      </c>
      <c r="Q1735" s="1">
        <f t="shared" si="1938"/>
        <v>8.7545572793709141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0.51650060346707694</v>
      </c>
      <c r="H1736" s="1">
        <f t="shared" si="1936"/>
        <v>1.167140383254669</v>
      </c>
      <c r="I1736" s="1">
        <f t="shared" si="1936"/>
        <v>2.2347576605971478</v>
      </c>
      <c r="J1736" s="1">
        <f t="shared" si="1936"/>
        <v>2.2347576605971478</v>
      </c>
      <c r="K1736" s="1">
        <f t="shared" si="1936"/>
        <v>3.8478246182592524</v>
      </c>
      <c r="L1736" s="1">
        <f t="shared" ref="L1736:O1736" si="1948">L47</f>
        <v>6.1252199275862491</v>
      </c>
      <c r="M1736" s="1">
        <f t="shared" si="1948"/>
        <v>6.418638451018313</v>
      </c>
      <c r="N1736" s="1">
        <f t="shared" si="1948"/>
        <v>6.7074492814200095</v>
      </c>
      <c r="O1736" s="1">
        <f t="shared" si="1948"/>
        <v>7.1018612549188944</v>
      </c>
      <c r="P1736" s="1">
        <f t="shared" si="1938"/>
        <v>7.4128422169157266</v>
      </c>
      <c r="Q1736" s="1">
        <f t="shared" si="1938"/>
        <v>8.7545572793709141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1.6130669576621046</v>
      </c>
      <c r="K1737" s="1">
        <f t="shared" si="1936"/>
        <v>2.2773953093269967</v>
      </c>
      <c r="L1737" s="1">
        <f t="shared" ref="L1737:O1737" si="1949">L48</f>
        <v>0.29341852343206387</v>
      </c>
      <c r="M1737" s="1">
        <f t="shared" si="1949"/>
        <v>0.28881083040169653</v>
      </c>
      <c r="N1737" s="1">
        <f t="shared" si="1949"/>
        <v>0.3944119734988849</v>
      </c>
      <c r="O1737" s="1">
        <f t="shared" si="1949"/>
        <v>0.31098096199683223</v>
      </c>
      <c r="P1737" s="1">
        <f t="shared" si="1938"/>
        <v>1.3417150624551875</v>
      </c>
      <c r="Q1737" s="1">
        <f t="shared" si="1938"/>
        <v>0.3624966347330485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1.6130669576621046</v>
      </c>
      <c r="K1738" s="1">
        <f t="shared" si="1936"/>
        <v>2.2773953093269967</v>
      </c>
      <c r="L1738" s="1">
        <f t="shared" ref="L1738:O1738" si="1950">L49</f>
        <v>0.29341852343206387</v>
      </c>
      <c r="M1738" s="1">
        <f t="shared" si="1950"/>
        <v>0.28881083040169653</v>
      </c>
      <c r="N1738" s="1">
        <f t="shared" si="1950"/>
        <v>0.3944119734988849</v>
      </c>
      <c r="O1738" s="1">
        <f t="shared" si="1950"/>
        <v>0.31098096199683223</v>
      </c>
      <c r="P1738" s="1">
        <f t="shared" si="1938"/>
        <v>1.3417150624551875</v>
      </c>
      <c r="Q1738" s="1">
        <f t="shared" si="1938"/>
        <v>0.3624966347330485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250.94821854160557</v>
      </c>
      <c r="G1739" s="1">
        <f t="shared" si="1936"/>
        <v>254.39237910173208</v>
      </c>
      <c r="H1739" s="1">
        <f t="shared" si="1936"/>
        <v>224.04955322773461</v>
      </c>
      <c r="I1739" s="1">
        <f t="shared" si="1936"/>
        <v>221.52314838243203</v>
      </c>
      <c r="J1739" s="1">
        <f t="shared" si="1936"/>
        <v>175.00179920526506</v>
      </c>
      <c r="K1739" s="1">
        <f t="shared" si="1936"/>
        <v>100.00854092353339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28.69505887858929</v>
      </c>
      <c r="O1739" s="1">
        <f t="shared" si="1951"/>
        <v>98.817747726076774</v>
      </c>
      <c r="P1739" s="1">
        <f t="shared" si="1938"/>
        <v>98.851899104933494</v>
      </c>
      <c r="Q1739" s="1">
        <f t="shared" si="1938"/>
        <v>109.54123564099227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-20.010005813363549</v>
      </c>
      <c r="G1740" s="1">
        <f t="shared" ref="G1740:K1740" si="1952">-G58+G51</f>
        <v>14.471408234282947</v>
      </c>
      <c r="H1740" s="1">
        <f t="shared" si="1952"/>
        <v>-13.97840410603537</v>
      </c>
      <c r="I1740" s="1">
        <f t="shared" si="1952"/>
        <v>-30.041397578170859</v>
      </c>
      <c r="J1740" s="1">
        <f t="shared" si="1952"/>
        <v>-9.2522970953428327</v>
      </c>
      <c r="K1740" s="1">
        <f t="shared" si="1952"/>
        <v>16.185154015290948</v>
      </c>
      <c r="L1740" s="1">
        <f t="shared" ref="L1740:O1740" si="1953">-L58+L51</f>
        <v>39.996109473772499</v>
      </c>
      <c r="M1740" s="1">
        <f t="shared" si="1953"/>
        <v>35.075113888112725</v>
      </c>
      <c r="N1740" s="1">
        <f t="shared" si="1953"/>
        <v>20.659252269085798</v>
      </c>
      <c r="O1740" s="1">
        <f t="shared" si="1953"/>
        <v>3.8404647156441598</v>
      </c>
      <c r="P1740" s="1">
        <f>-P58+P51</f>
        <v>6.1346013911238231</v>
      </c>
      <c r="Q1740" s="1">
        <f>-Q58+Q51</f>
        <v>9.8960838374366418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5.2955641756124621E-3</v>
      </c>
      <c r="L1741" s="1">
        <f t="shared" ref="L1741:O1741" si="1955">L56</f>
        <v>5.3202122823652921E-3</v>
      </c>
      <c r="M1741" s="1">
        <f t="shared" si="1955"/>
        <v>4.2806536593722544E-3</v>
      </c>
      <c r="N1741" s="1">
        <f t="shared" si="1955"/>
        <v>1.5420209759245561E-3</v>
      </c>
      <c r="O1741" s="1">
        <f t="shared" si="1955"/>
        <v>3.2417520850228938E-3</v>
      </c>
      <c r="P1741" s="1">
        <f>P56</f>
        <v>2.1636807573610301E-3</v>
      </c>
      <c r="Q1741" s="1">
        <f>Q56</f>
        <v>5.180085506482043E-3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44.972354742573856</v>
      </c>
      <c r="G1742" s="1">
        <f t="shared" si="1956"/>
        <v>48.190466899716782</v>
      </c>
      <c r="H1742" s="1">
        <f t="shared" si="1956"/>
        <v>48.190470720724292</v>
      </c>
      <c r="I1742" s="1">
        <f t="shared" si="1956"/>
        <v>48.190499423096668</v>
      </c>
      <c r="J1742" s="1">
        <f t="shared" si="1956"/>
        <v>48.191945011157856</v>
      </c>
      <c r="K1742" s="1">
        <f t="shared" si="1956"/>
        <v>48.191949353606603</v>
      </c>
      <c r="L1742" s="1">
        <f t="shared" ref="L1742:O1742" si="1957">L3</f>
        <v>48.19195377445628</v>
      </c>
      <c r="M1742" s="1">
        <f t="shared" si="1957"/>
        <v>48.191969195104591</v>
      </c>
      <c r="N1742" s="1">
        <f t="shared" si="1957"/>
        <v>48.191967761019498</v>
      </c>
      <c r="O1742" s="1">
        <f t="shared" si="1957"/>
        <v>48.191993714264711</v>
      </c>
      <c r="P1742" s="1">
        <f t="shared" ref="P1742:Q1758" si="1958">P3</f>
        <v>48.19200121052512</v>
      </c>
      <c r="Q1742" s="1">
        <f t="shared" si="1958"/>
        <v>48.193063248834761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11.111874457350075</v>
      </c>
      <c r="G1743" s="1">
        <f t="shared" si="1956"/>
        <v>11.952883149915786</v>
      </c>
      <c r="H1743" s="1">
        <f t="shared" si="1956"/>
        <v>13.214390978268696</v>
      </c>
      <c r="I1743" s="1">
        <f t="shared" si="1956"/>
        <v>15.316908747599536</v>
      </c>
      <c r="J1743" s="1">
        <f t="shared" si="1956"/>
        <v>15.849136172958923</v>
      </c>
      <c r="K1743" s="1">
        <f t="shared" si="1956"/>
        <v>16.266393554503246</v>
      </c>
      <c r="L1743" s="1">
        <f t="shared" ref="L1743:O1743" si="1959">L4</f>
        <v>16.611692277185259</v>
      </c>
      <c r="M1743" s="1">
        <f t="shared" si="1959"/>
        <v>16.956989170661089</v>
      </c>
      <c r="N1743" s="1">
        <f t="shared" si="1959"/>
        <v>17.015758194335536</v>
      </c>
      <c r="O1743" s="1">
        <f t="shared" si="1959"/>
        <v>17.074524726831029</v>
      </c>
      <c r="P1743" s="1">
        <f t="shared" si="1958"/>
        <v>17.133291105868647</v>
      </c>
      <c r="Q1743" s="1">
        <f t="shared" si="1958"/>
        <v>17.192060671454804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7.5116680359116739</v>
      </c>
      <c r="G1744" s="1">
        <f t="shared" si="1956"/>
        <v>7.5431416087466934</v>
      </c>
      <c r="H1744" s="1">
        <f t="shared" si="1956"/>
        <v>7.5903465678347457</v>
      </c>
      <c r="I1744" s="1">
        <f t="shared" si="1956"/>
        <v>7.6690257509402757</v>
      </c>
      <c r="J1744" s="1">
        <f t="shared" si="1956"/>
        <v>7.6690245047247236</v>
      </c>
      <c r="K1744" s="1">
        <f t="shared" si="1956"/>
        <v>7.6690250602643326</v>
      </c>
      <c r="L1744" s="1">
        <f t="shared" ref="L1744:O1744" si="1960">L5</f>
        <v>7.6690250725436107</v>
      </c>
      <c r="M1744" s="1">
        <f t="shared" si="1960"/>
        <v>7.6690232070838231</v>
      </c>
      <c r="N1744" s="1">
        <f t="shared" si="1960"/>
        <v>7.6690248967192529</v>
      </c>
      <c r="O1744" s="1">
        <f t="shared" si="1960"/>
        <v>7.6690239412009316</v>
      </c>
      <c r="P1744" s="1">
        <f t="shared" si="1958"/>
        <v>7.6690229480867593</v>
      </c>
      <c r="Q1744" s="1">
        <f t="shared" si="1958"/>
        <v>7.6690190737517687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3.1682413293372385</v>
      </c>
      <c r="G1745" s="1">
        <f t="shared" si="1956"/>
        <v>3.4956715477633393</v>
      </c>
      <c r="H1745" s="1">
        <f t="shared" si="1956"/>
        <v>3.9868114707125826</v>
      </c>
      <c r="I1745" s="1">
        <f t="shared" si="1956"/>
        <v>4.8053844828938619</v>
      </c>
      <c r="J1745" s="1">
        <f t="shared" si="1956"/>
        <v>4.8053809001154457</v>
      </c>
      <c r="K1745" s="1">
        <f t="shared" si="1956"/>
        <v>4.8053816987296578</v>
      </c>
      <c r="L1745" s="1">
        <f t="shared" ref="L1745:O1745" si="1961">L6</f>
        <v>4.8053818736914735</v>
      </c>
      <c r="M1745" s="1">
        <f t="shared" si="1961"/>
        <v>4.8053763295096115</v>
      </c>
      <c r="N1745" s="1">
        <f t="shared" si="1961"/>
        <v>4.8053815221348826</v>
      </c>
      <c r="O1745" s="1">
        <f t="shared" si="1961"/>
        <v>4.8053776891891644</v>
      </c>
      <c r="P1745" s="1">
        <f t="shared" si="1958"/>
        <v>4.8053790912369516</v>
      </c>
      <c r="Q1745" s="1">
        <f t="shared" si="1958"/>
        <v>4.8053740882731235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23.180570919974873</v>
      </c>
      <c r="G1746" s="1">
        <f t="shared" si="1956"/>
        <v>25.198770593290963</v>
      </c>
      <c r="H1746" s="1">
        <f t="shared" si="1956"/>
        <v>23.398921703908272</v>
      </c>
      <c r="I1746" s="1">
        <f t="shared" si="1956"/>
        <v>20.399180441662988</v>
      </c>
      <c r="J1746" s="1">
        <f t="shared" si="1956"/>
        <v>19.868403433358765</v>
      </c>
      <c r="K1746" s="1">
        <f t="shared" si="1956"/>
        <v>19.451149040109371</v>
      </c>
      <c r="L1746" s="1">
        <f t="shared" ref="L1746:O1746" si="1962">L7</f>
        <v>19.105854551035939</v>
      </c>
      <c r="M1746" s="1">
        <f t="shared" si="1962"/>
        <v>18.76058048785006</v>
      </c>
      <c r="N1746" s="1">
        <f t="shared" si="1962"/>
        <v>18.701803147829825</v>
      </c>
      <c r="O1746" s="1">
        <f t="shared" si="1962"/>
        <v>18.643067357043588</v>
      </c>
      <c r="P1746" s="1">
        <f t="shared" si="1958"/>
        <v>18.58430806533276</v>
      </c>
      <c r="Q1746" s="1">
        <f t="shared" si="1958"/>
        <v>18.526609415355061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69.882339250226096</v>
      </c>
      <c r="G1747" s="1">
        <f t="shared" si="1956"/>
        <v>69.908239255475877</v>
      </c>
      <c r="H1747" s="1">
        <f t="shared" si="1956"/>
        <v>69.51531578925767</v>
      </c>
      <c r="I1747" s="1">
        <f t="shared" si="1956"/>
        <v>69.065833399016014</v>
      </c>
      <c r="J1747" s="1">
        <f t="shared" si="1956"/>
        <v>68.963457011413112</v>
      </c>
      <c r="K1747" s="1">
        <f t="shared" si="1956"/>
        <v>69.185329459043089</v>
      </c>
      <c r="L1747" s="1">
        <f t="shared" ref="L1747:O1747" si="1963">L8</f>
        <v>69.40719886884564</v>
      </c>
      <c r="M1747" s="1">
        <f t="shared" si="1963"/>
        <v>69.629082023045569</v>
      </c>
      <c r="N1747" s="1">
        <f t="shared" si="1963"/>
        <v>69.629079611610251</v>
      </c>
      <c r="O1747" s="1">
        <f t="shared" si="1963"/>
        <v>69.629102500093211</v>
      </c>
      <c r="P1747" s="1">
        <f t="shared" si="1958"/>
        <v>69.629106344391772</v>
      </c>
      <c r="Q1747" s="1">
        <f t="shared" si="1958"/>
        <v>69.629194948228729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35.856488564490064</v>
      </c>
      <c r="G1748" s="1">
        <f t="shared" si="1956"/>
        <v>35.882382755951554</v>
      </c>
      <c r="H1748" s="1">
        <f t="shared" si="1956"/>
        <v>35.489450659482287</v>
      </c>
      <c r="I1748" s="1">
        <f t="shared" si="1956"/>
        <v>35.039974494916557</v>
      </c>
      <c r="J1748" s="1">
        <f t="shared" si="1956"/>
        <v>34.937588648443928</v>
      </c>
      <c r="K1748" s="1">
        <f t="shared" si="1956"/>
        <v>35.159452598876435</v>
      </c>
      <c r="L1748" s="1">
        <f t="shared" ref="L1748:O1748" si="1964">L9</f>
        <v>35.381318247122664</v>
      </c>
      <c r="M1748" s="1">
        <f t="shared" si="1964"/>
        <v>35.603191637754549</v>
      </c>
      <c r="N1748" s="1">
        <f t="shared" si="1964"/>
        <v>35.603185277354051</v>
      </c>
      <c r="O1748" s="1">
        <f t="shared" si="1964"/>
        <v>35.60319518517278</v>
      </c>
      <c r="P1748" s="1">
        <f t="shared" si="1958"/>
        <v>35.603185851298242</v>
      </c>
      <c r="Q1748" s="1">
        <f t="shared" si="1958"/>
        <v>35.603196861918441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34.025850685736025</v>
      </c>
      <c r="G1749" s="1">
        <f t="shared" si="1956"/>
        <v>34.025856499524316</v>
      </c>
      <c r="H1749" s="1">
        <f t="shared" si="1956"/>
        <v>34.025865129775376</v>
      </c>
      <c r="I1749" s="1">
        <f t="shared" si="1956"/>
        <v>34.025858904099465</v>
      </c>
      <c r="J1749" s="1">
        <f t="shared" si="1956"/>
        <v>34.025868362969177</v>
      </c>
      <c r="K1749" s="1">
        <f t="shared" si="1956"/>
        <v>34.025876860166662</v>
      </c>
      <c r="L1749" s="1">
        <f t="shared" ref="L1749:O1749" si="1965">L10</f>
        <v>34.025880621722976</v>
      </c>
      <c r="M1749" s="1">
        <f t="shared" si="1965"/>
        <v>34.025890385291021</v>
      </c>
      <c r="N1749" s="1">
        <f t="shared" si="1965"/>
        <v>34.025894334256193</v>
      </c>
      <c r="O1749" s="1">
        <f t="shared" si="1965"/>
        <v>34.025907314920438</v>
      </c>
      <c r="P1749" s="1">
        <f t="shared" si="1958"/>
        <v>34.02592049309353</v>
      </c>
      <c r="Q1749" s="1">
        <f t="shared" si="1958"/>
        <v>34.025998086310281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3.7980883851334299</v>
      </c>
      <c r="G1750" s="1">
        <f t="shared" si="1956"/>
        <v>12.390640209003887</v>
      </c>
      <c r="H1750" s="1">
        <f t="shared" si="1956"/>
        <v>12.540002005209809</v>
      </c>
      <c r="I1750" s="1">
        <f t="shared" si="1956"/>
        <v>12.540418858417713</v>
      </c>
      <c r="J1750" s="1">
        <f t="shared" si="1956"/>
        <v>12.540424807697994</v>
      </c>
      <c r="K1750" s="1">
        <f t="shared" si="1956"/>
        <v>12.542154748928247</v>
      </c>
      <c r="L1750" s="1">
        <f t="shared" ref="L1750:O1750" si="1966">L11</f>
        <v>12.542246392635658</v>
      </c>
      <c r="M1750" s="1">
        <f t="shared" si="1966"/>
        <v>12.542343366821601</v>
      </c>
      <c r="N1750" s="1">
        <f t="shared" si="1966"/>
        <v>12.542372379660277</v>
      </c>
      <c r="O1750" s="1">
        <f t="shared" si="1966"/>
        <v>12.542512000272106</v>
      </c>
      <c r="P1750" s="1">
        <f t="shared" si="1958"/>
        <v>12.542765919437096</v>
      </c>
      <c r="Q1750" s="1">
        <f t="shared" si="1958"/>
        <v>12.543493686387929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149.43049353459855</v>
      </c>
      <c r="G1751" s="1">
        <f t="shared" si="1956"/>
        <v>125.60875402695655</v>
      </c>
      <c r="H1751" s="1">
        <f t="shared" si="1956"/>
        <v>141.49021896912353</v>
      </c>
      <c r="I1751" s="1">
        <f t="shared" si="1956"/>
        <v>150.00455253041656</v>
      </c>
      <c r="J1751" s="1">
        <f t="shared" si="1956"/>
        <v>150.05140966058326</v>
      </c>
      <c r="K1751" s="1">
        <f t="shared" si="1956"/>
        <v>150.08896130145195</v>
      </c>
      <c r="L1751" s="1">
        <f t="shared" ref="L1751:O1751" si="1967">L12</f>
        <v>150.1276793911714</v>
      </c>
      <c r="M1751" s="1">
        <f t="shared" si="1967"/>
        <v>150.16769384509084</v>
      </c>
      <c r="N1751" s="1">
        <f t="shared" si="1967"/>
        <v>150.20400386925817</v>
      </c>
      <c r="O1751" s="1">
        <f t="shared" si="1967"/>
        <v>150.24688277770278</v>
      </c>
      <c r="P1751" s="1">
        <f t="shared" si="1958"/>
        <v>150.29811068351674</v>
      </c>
      <c r="Q1751" s="1">
        <f t="shared" si="1958"/>
        <v>150.35509431752305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66.74568000006127</v>
      </c>
      <c r="G1752" s="1">
        <f t="shared" si="1968"/>
        <v>49.798800352712256</v>
      </c>
      <c r="H1752" s="1">
        <f t="shared" si="1968"/>
        <v>68.529113282402164</v>
      </c>
      <c r="I1752" s="1">
        <f t="shared" si="1968"/>
        <v>69.614448274865339</v>
      </c>
      <c r="J1752" s="1">
        <f t="shared" si="1968"/>
        <v>70.698699107497674</v>
      </c>
      <c r="K1752" s="1">
        <f t="shared" si="1968"/>
        <v>71.783255833204876</v>
      </c>
      <c r="L1752" s="1">
        <f t="shared" ref="L1752:O1752" si="1969">L13</f>
        <v>72.866841176633088</v>
      </c>
      <c r="M1752" s="1">
        <f t="shared" si="1969"/>
        <v>73.95206249170468</v>
      </c>
      <c r="N1752" s="1">
        <f t="shared" si="1969"/>
        <v>73.952047133395268</v>
      </c>
      <c r="O1752" s="1">
        <f t="shared" si="1969"/>
        <v>73.952170913094974</v>
      </c>
      <c r="P1752" s="1">
        <f t="shared" si="1958"/>
        <v>73.952155924135425</v>
      </c>
      <c r="Q1752" s="1">
        <f t="shared" si="1958"/>
        <v>73.951231429546922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66.63240050276066</v>
      </c>
      <c r="G1753" s="1">
        <f t="shared" si="1968"/>
        <v>55.764001733336393</v>
      </c>
      <c r="H1753" s="1">
        <f t="shared" si="1968"/>
        <v>65.556318370186943</v>
      </c>
      <c r="I1753" s="1">
        <f t="shared" si="1968"/>
        <v>64.475119945139795</v>
      </c>
      <c r="J1753" s="1">
        <f t="shared" si="1968"/>
        <v>63.391538066884053</v>
      </c>
      <c r="K1753" s="1">
        <f t="shared" si="1968"/>
        <v>62.306984633605893</v>
      </c>
      <c r="L1753" s="1">
        <f t="shared" ref="L1753:O1753" si="1970">L14</f>
        <v>61.223399740429272</v>
      </c>
      <c r="M1753" s="1">
        <f t="shared" si="1970"/>
        <v>60.138180813793028</v>
      </c>
      <c r="N1753" s="1">
        <f t="shared" si="1970"/>
        <v>60.138199039348805</v>
      </c>
      <c r="O1753" s="1">
        <f t="shared" si="1970"/>
        <v>60.138075297195272</v>
      </c>
      <c r="P1753" s="1">
        <f t="shared" si="1958"/>
        <v>60.1380964897062</v>
      </c>
      <c r="Q1753" s="1">
        <f t="shared" si="1958"/>
        <v>60.139069257220655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16.052413031776613</v>
      </c>
      <c r="G1754" s="1">
        <f t="shared" si="1968"/>
        <v>20.045951940907905</v>
      </c>
      <c r="H1754" s="1">
        <f t="shared" si="1968"/>
        <v>7.4047873165344278</v>
      </c>
      <c r="I1754" s="1">
        <f t="shared" si="1968"/>
        <v>15.91498431041142</v>
      </c>
      <c r="J1754" s="1">
        <f t="shared" si="1968"/>
        <v>15.961172486201516</v>
      </c>
      <c r="K1754" s="1">
        <f t="shared" si="1968"/>
        <v>15.998720834641164</v>
      </c>
      <c r="L1754" s="1">
        <f t="shared" ref="L1754:O1754" si="1971">L15</f>
        <v>16.03743847410902</v>
      </c>
      <c r="M1754" s="1">
        <f t="shared" si="1971"/>
        <v>16.077450539593105</v>
      </c>
      <c r="N1754" s="1">
        <f t="shared" si="1971"/>
        <v>16.113757696514103</v>
      </c>
      <c r="O1754" s="1">
        <f t="shared" si="1971"/>
        <v>16.156636567412523</v>
      </c>
      <c r="P1754" s="1">
        <f t="shared" si="1958"/>
        <v>16.207858269675118</v>
      </c>
      <c r="Q1754" s="1">
        <f t="shared" si="1958"/>
        <v>16.264793630755459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12.556513663113369</v>
      </c>
      <c r="G1755" s="1">
        <f t="shared" si="1968"/>
        <v>16.522374713898884</v>
      </c>
      <c r="H1755" s="1">
        <f t="shared" si="1968"/>
        <v>32.456819904249741</v>
      </c>
      <c r="I1755" s="1">
        <f t="shared" si="1968"/>
        <v>53.744487237007334</v>
      </c>
      <c r="J1755" s="1">
        <f t="shared" si="1968"/>
        <v>56.634946418799785</v>
      </c>
      <c r="K1755" s="1">
        <f t="shared" si="1968"/>
        <v>59.277991200415308</v>
      </c>
      <c r="L1755" s="1">
        <f t="shared" ref="L1755:O1755" si="1972">L16</f>
        <v>62.035094021790464</v>
      </c>
      <c r="M1755" s="1">
        <f t="shared" si="1972"/>
        <v>64.788167190606799</v>
      </c>
      <c r="N1755" s="1">
        <f t="shared" si="1972"/>
        <v>67.381816447734209</v>
      </c>
      <c r="O1755" s="1">
        <f t="shared" si="1972"/>
        <v>70.350859974900075</v>
      </c>
      <c r="P1755" s="1">
        <f t="shared" si="1958"/>
        <v>73.74348728717078</v>
      </c>
      <c r="Q1755" s="1">
        <f t="shared" si="1958"/>
        <v>77.227159956127053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0.52403153488717613</v>
      </c>
      <c r="G1756" s="1">
        <f t="shared" si="1968"/>
        <v>0.54529447219631522</v>
      </c>
      <c r="H1756" s="1">
        <f t="shared" si="1968"/>
        <v>0.5031671759508316</v>
      </c>
      <c r="I1756" s="1">
        <f t="shared" si="1968"/>
        <v>0.59981150252658777</v>
      </c>
      <c r="J1756" s="1">
        <f t="shared" si="1968"/>
        <v>0.60172078522790851</v>
      </c>
      <c r="K1756" s="1">
        <f t="shared" si="1968"/>
        <v>0.60208066282229955</v>
      </c>
      <c r="L1756" s="1">
        <f t="shared" ref="L1756:O1756" si="1973">L17</f>
        <v>0.62434325836597526</v>
      </c>
      <c r="M1756" s="1">
        <f t="shared" si="1973"/>
        <v>0.62441126283883175</v>
      </c>
      <c r="N1756" s="1">
        <f t="shared" si="1973"/>
        <v>0.62731618100618614</v>
      </c>
      <c r="O1756" s="1">
        <f t="shared" si="1973"/>
        <v>0.6288557785862473</v>
      </c>
      <c r="P1756" s="1">
        <f t="shared" si="1958"/>
        <v>0.62897100672345363</v>
      </c>
      <c r="Q1756" s="1">
        <f t="shared" si="1958"/>
        <v>0.6295238150287964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18.873138662149302</v>
      </c>
      <c r="G1757" s="1">
        <f t="shared" si="1968"/>
        <v>22.215006713403568</v>
      </c>
      <c r="H1757" s="1">
        <f t="shared" si="1968"/>
        <v>26.213531828403156</v>
      </c>
      <c r="I1757" s="1">
        <f t="shared" si="1968"/>
        <v>30.730985568597003</v>
      </c>
      <c r="J1757" s="1">
        <f t="shared" si="1968"/>
        <v>39.028682174124441</v>
      </c>
      <c r="K1757" s="1">
        <f t="shared" si="1968"/>
        <v>42.125331655836881</v>
      </c>
      <c r="L1757" s="1">
        <f t="shared" ref="L1757:O1757" si="1974">L18</f>
        <v>43.923727204519608</v>
      </c>
      <c r="M1757" s="1">
        <f t="shared" si="1974"/>
        <v>46.970007331622938</v>
      </c>
      <c r="N1757" s="1">
        <f t="shared" si="1974"/>
        <v>49.176036747725981</v>
      </c>
      <c r="O1757" s="1">
        <f t="shared" si="1974"/>
        <v>52.3691139757493</v>
      </c>
      <c r="P1757" s="1">
        <f t="shared" si="1958"/>
        <v>54.554560936712413</v>
      </c>
      <c r="Q1757" s="1">
        <f t="shared" si="1958"/>
        <v>55.923666992798061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6.9748110682954609E-4</v>
      </c>
      <c r="L1758" s="1">
        <f t="shared" ref="L1758:O1758" si="1975">L19</f>
        <v>8.333694242910937E-2</v>
      </c>
      <c r="M1758" s="1">
        <f t="shared" si="1975"/>
        <v>0.16188319014041652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22.392190273489447</v>
      </c>
      <c r="G1759" s="3">
        <f t="shared" si="1976"/>
        <v>24.401059597193431</v>
      </c>
      <c r="H1759" s="3">
        <f t="shared" si="1976"/>
        <v>28.916631562753189</v>
      </c>
      <c r="I1759" s="3">
        <f t="shared" si="1976"/>
        <v>33.102295557785901</v>
      </c>
      <c r="J1759" s="3">
        <f t="shared" si="1976"/>
        <v>33.58927155939103</v>
      </c>
      <c r="K1759" s="3">
        <f t="shared" si="1976"/>
        <v>33.684858944570664</v>
      </c>
      <c r="L1759" s="3">
        <f t="shared" ref="L1759:O1759" si="1977">SUM(L1760,L1762,L1766,L1770,L1786,L1793,L1801,L1803,L1811,L1815,L1809)</f>
        <v>33.524051112143923</v>
      </c>
      <c r="M1759" s="3">
        <f t="shared" si="1977"/>
        <v>34.449391470913035</v>
      </c>
      <c r="N1759" s="3">
        <f t="shared" si="1977"/>
        <v>35.795657483077214</v>
      </c>
      <c r="O1759" s="3">
        <f t="shared" si="1977"/>
        <v>37.486537232964046</v>
      </c>
      <c r="P1759" s="3">
        <f>SUM(P1760,P1762,P1766,P1770,P1786,P1793,P1801,P1803,P1811,P1815,P1809)</f>
        <v>38.374252588431695</v>
      </c>
      <c r="Q1759" s="3">
        <f>SUM(Q1760,Q1762,Q1766,Q1770,Q1786,Q1793,Q1801,Q1803,Q1811,Q1815,Q1809)</f>
        <v>39.524041315210781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3.0935585872233817</v>
      </c>
      <c r="G1760" s="1">
        <f t="shared" ref="G1760:O1760" si="1978">+G1761</f>
        <v>3.0935579068775487</v>
      </c>
      <c r="H1760" s="1">
        <f t="shared" si="1978"/>
        <v>2.9270082016124741</v>
      </c>
      <c r="I1760" s="1">
        <f t="shared" si="1978"/>
        <v>2.7576327929295221</v>
      </c>
      <c r="J1760" s="1">
        <f t="shared" si="1978"/>
        <v>2.1904106311194012</v>
      </c>
      <c r="K1760" s="1">
        <f t="shared" si="1978"/>
        <v>1.3531952820460362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0.41936478127214721</v>
      </c>
      <c r="O1760" s="1">
        <f t="shared" si="1978"/>
        <v>1.2330054262509333</v>
      </c>
      <c r="P1760" s="1">
        <f>+P1761</f>
        <v>1.2334324681140769</v>
      </c>
      <c r="Q1760" s="1">
        <f>+Q1761</f>
        <v>1.3668018242515401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3.0935585872233817</v>
      </c>
      <c r="G1761" s="1">
        <f>'[1]Electricity and CHPs_CAP'!C$14</f>
        <v>3.0935579068775487</v>
      </c>
      <c r="H1761" s="1">
        <f>'[1]Electricity and CHPs_CAP'!D$14</f>
        <v>2.9270082016124741</v>
      </c>
      <c r="I1761" s="1">
        <f>'[1]Electricity and CHPs_CAP'!E$14</f>
        <v>2.7576327929295221</v>
      </c>
      <c r="J1761" s="1">
        <f>'[1]Electricity and CHPs_CAP'!F$14</f>
        <v>2.1904106311194012</v>
      </c>
      <c r="K1761" s="1">
        <f>'[1]Electricity and CHPs_CAP'!G$14</f>
        <v>1.3531952820460362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0.41936478127214721</v>
      </c>
      <c r="O1761" s="1">
        <f>'[1]Electricity and CHPs_CAP'!K$14</f>
        <v>1.2330054262509333</v>
      </c>
      <c r="P1761" s="1">
        <f>'[1]Electricity and CHPs_CAP'!L$14</f>
        <v>1.2334324681140769</v>
      </c>
      <c r="Q1761" s="1">
        <f>'[1]Electricity and CHPs_CAP'!M$14</f>
        <v>1.3668018242515401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16.123487991442456</v>
      </c>
      <c r="H1762" s="1">
        <f t="shared" si="1980"/>
        <v>16.576419759727791</v>
      </c>
      <c r="I1762" s="1">
        <f t="shared" si="1980"/>
        <v>16.640233537435513</v>
      </c>
      <c r="J1762" s="1">
        <f t="shared" si="1980"/>
        <v>16.640543184467749</v>
      </c>
      <c r="K1762" s="1">
        <f t="shared" si="1980"/>
        <v>16.640558021751787</v>
      </c>
      <c r="L1762" s="1">
        <f t="shared" ref="L1762:O1762" si="1981">SUM(L1763:L1765)</f>
        <v>16.714479110284973</v>
      </c>
      <c r="M1762" s="1">
        <f t="shared" si="1981"/>
        <v>16.833049470702093</v>
      </c>
      <c r="N1762" s="1">
        <f t="shared" si="1981"/>
        <v>16.83305488776201</v>
      </c>
      <c r="O1762" s="1">
        <f t="shared" si="1981"/>
        <v>16.833254933988329</v>
      </c>
      <c r="P1762" s="1">
        <f>SUM(P1763:P1765)</f>
        <v>16.833285429566871</v>
      </c>
      <c r="Q1762" s="1">
        <f>SUM(Q1763:Q1765)</f>
        <v>16.835369508073427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7.3439811285514498</v>
      </c>
      <c r="H1763" s="1">
        <f>'[1]Electricity and CHPs_CAP'!D$15</f>
        <v>7.3561667112018068</v>
      </c>
      <c r="I1763" s="1">
        <f>'[1]Electricity and CHPs_CAP'!E$15</f>
        <v>7.4159308362200047</v>
      </c>
      <c r="J1763" s="1">
        <f>'[1]Electricity and CHPs_CAP'!F$15</f>
        <v>7.4160959133385784</v>
      </c>
      <c r="K1763" s="1">
        <f>'[1]Electricity and CHPs_CAP'!G$15</f>
        <v>7.4161005764321501</v>
      </c>
      <c r="L1763" s="1">
        <f>'[1]Electricity and CHPs_CAP'!H$15</f>
        <v>7.4899825089738998</v>
      </c>
      <c r="M1763" s="1">
        <f>'[1]Electricity and CHPs_CAP'!I$15</f>
        <v>7.6083778489911076</v>
      </c>
      <c r="N1763" s="1">
        <f>'[1]Electricity and CHPs_CAP'!J$15</f>
        <v>7.6083786494701462</v>
      </c>
      <c r="O1763" s="1">
        <f>'[1]Electricity and CHPs_CAP'!K$15</f>
        <v>7.6083898538428292</v>
      </c>
      <c r="P1763" s="1">
        <f>'[1]Electricity and CHPs_CAP'!L$15</f>
        <v>7.6083924154287885</v>
      </c>
      <c r="Q1763" s="1">
        <f>'[1]Electricity and CHPs_CAP'!M$15</f>
        <v>7.6084040575675518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4.8079922324839073</v>
      </c>
      <c r="H1764" s="1">
        <f>'[1]Electricity and CHPs_CAP'!D$16</f>
        <v>4.8603173642399362</v>
      </c>
      <c r="I1764" s="1">
        <f>'[1]Electricity and CHPs_CAP'!E$16</f>
        <v>4.8643670169294566</v>
      </c>
      <c r="J1764" s="1">
        <f>'[1]Electricity and CHPs_CAP'!F$16</f>
        <v>4.8644937945778617</v>
      </c>
      <c r="K1764" s="1">
        <f>'[1]Electricity and CHPs_CAP'!G$16</f>
        <v>4.8644983593796205</v>
      </c>
      <c r="L1764" s="1">
        <f>'[1]Electricity and CHPs_CAP'!H$16</f>
        <v>4.864505091596401</v>
      </c>
      <c r="M1764" s="1">
        <f>'[1]Electricity and CHPs_CAP'!I$16</f>
        <v>4.8645192797651529</v>
      </c>
      <c r="N1764" s="1">
        <f>'[1]Electricity and CHPs_CAP'!J$16</f>
        <v>4.8645230267711312</v>
      </c>
      <c r="O1764" s="1">
        <f>'[1]Electricity and CHPs_CAP'!K$16</f>
        <v>4.8645371099713044</v>
      </c>
      <c r="P1764" s="1">
        <f>'[1]Electricity and CHPs_CAP'!L$16</f>
        <v>4.8645625349843158</v>
      </c>
      <c r="Q1764" s="1">
        <f>'[1]Electricity and CHPs_CAP'!M$16</f>
        <v>4.8658579613289215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3.9715146304071007</v>
      </c>
      <c r="H1765" s="1">
        <f>'[1]Electricity and CHPs_CAP'!D$17</f>
        <v>4.3599356842860502</v>
      </c>
      <c r="I1765" s="1">
        <f>'[1]Electricity and CHPs_CAP'!E$17</f>
        <v>4.3599356842860502</v>
      </c>
      <c r="J1765" s="1">
        <f>'[1]Electricity and CHPs_CAP'!F$17</f>
        <v>4.3599534765513068</v>
      </c>
      <c r="K1765" s="1">
        <f>'[1]Electricity and CHPs_CAP'!G$17</f>
        <v>4.3599590859400177</v>
      </c>
      <c r="L1765" s="1">
        <f>'[1]Electricity and CHPs_CAP'!H$17</f>
        <v>4.3599915097146722</v>
      </c>
      <c r="M1765" s="1">
        <f>'[1]Electricity and CHPs_CAP'!I$17</f>
        <v>4.3601523419458328</v>
      </c>
      <c r="N1765" s="1">
        <f>'[1]Electricity and CHPs_CAP'!J$17</f>
        <v>4.3601532115207311</v>
      </c>
      <c r="O1765" s="1">
        <f>'[1]Electricity and CHPs_CAP'!K$17</f>
        <v>4.3603279701741933</v>
      </c>
      <c r="P1765" s="1">
        <f>'[1]Electricity and CHPs_CAP'!L$17</f>
        <v>4.3603304791537658</v>
      </c>
      <c r="Q1765" s="1">
        <f>'[1]Electricity and CHPs_CAP'!M$17</f>
        <v>4.3611074891769546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3.7703398850050585E-2</v>
      </c>
      <c r="G1766" s="1">
        <f t="shared" ref="G1766:K1766" si="1982">SUM(G1767:G1769)</f>
        <v>3.0873949299598039E-2</v>
      </c>
      <c r="H1766" s="1">
        <f t="shared" si="1982"/>
        <v>2.0637943267583857E-2</v>
      </c>
      <c r="I1766" s="1">
        <f t="shared" si="1982"/>
        <v>6.0199410517780466E-2</v>
      </c>
      <c r="J1766" s="1">
        <f t="shared" si="1982"/>
        <v>9.6536688648485719E-2</v>
      </c>
      <c r="K1766" s="1">
        <f t="shared" si="1982"/>
        <v>0.10541429960954091</v>
      </c>
      <c r="L1766" s="1">
        <f t="shared" ref="L1766:O1766" si="1983">SUM(L1767:L1769)</f>
        <v>0.10553121488036626</v>
      </c>
      <c r="M1766" s="1">
        <f t="shared" si="1983"/>
        <v>0.11152090821438743</v>
      </c>
      <c r="N1766" s="1">
        <f t="shared" si="1983"/>
        <v>0.12169784590833753</v>
      </c>
      <c r="O1766" s="1">
        <f t="shared" si="1983"/>
        <v>0.14083109726379187</v>
      </c>
      <c r="P1766" s="1">
        <f>SUM(P1767:P1769)</f>
        <v>0.14372989750732146</v>
      </c>
      <c r="Q1766" s="1">
        <f>SUM(Q1767:Q1769)</f>
        <v>0.1475144029086885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2.4142660506669501E-2</v>
      </c>
      <c r="G1767" s="1">
        <f>'[1]Electricity and CHPs_CAP'!C$18</f>
        <v>2.2434883025183032E-2</v>
      </c>
      <c r="H1767" s="1">
        <f>'[1]Electricity and CHPs_CAP'!D$18</f>
        <v>1.2458383199651864E-2</v>
      </c>
      <c r="I1767" s="1">
        <f>'[1]Electricity and CHPs_CAP'!E$18</f>
        <v>3.3286714824545656E-2</v>
      </c>
      <c r="J1767" s="1">
        <f>'[1]Electricity and CHPs_CAP'!F$18</f>
        <v>5.7702645130573625E-2</v>
      </c>
      <c r="K1767" s="1">
        <f>'[1]Electricity and CHPs_CAP'!G$18</f>
        <v>6.0919907897320165E-2</v>
      </c>
      <c r="L1767" s="1">
        <f>'[1]Electricity and CHPs_CAP'!H$18</f>
        <v>5.5417652290071277E-2</v>
      </c>
      <c r="M1767" s="1">
        <f>'[1]Electricity and CHPs_CAP'!I$18</f>
        <v>5.4275152711992687E-2</v>
      </c>
      <c r="N1767" s="1">
        <f>'[1]Electricity and CHPs_CAP'!J$18</f>
        <v>5.4388446872390216E-2</v>
      </c>
      <c r="O1767" s="1">
        <f>'[1]Electricity and CHPs_CAP'!K$18</f>
        <v>7.3657831471619112E-2</v>
      </c>
      <c r="P1767" s="1">
        <f>'[1]Electricity and CHPs_CAP'!L$18</f>
        <v>7.469290357216854E-2</v>
      </c>
      <c r="Q1767" s="1">
        <f>'[1]Electricity and CHPs_CAP'!M$18</f>
        <v>7.9825185550794375E-2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5.2574587687206206E-3</v>
      </c>
      <c r="G1768" s="1">
        <f>'[1]Electricity and CHPs_CAP'!C$28</f>
        <v>2.023677158437381E-3</v>
      </c>
      <c r="H1768" s="1">
        <f>'[1]Electricity and CHPs_CAP'!D$28</f>
        <v>1.7611886142828888E-3</v>
      </c>
      <c r="I1768" s="1">
        <f>'[1]Electricity and CHPs_CAP'!E$28</f>
        <v>1.2678030441436762E-3</v>
      </c>
      <c r="J1768" s="1">
        <f>'[1]Electricity and CHPs_CAP'!F$28</f>
        <v>1.2016474420134134E-3</v>
      </c>
      <c r="K1768" s="1">
        <f>'[1]Electricity and CHPs_CAP'!G$28</f>
        <v>6.1009167907305159E-4</v>
      </c>
      <c r="L1768" s="1">
        <f>'[1]Electricity and CHPs_CAP'!H$28</f>
        <v>6.2114173479850912E-4</v>
      </c>
      <c r="M1768" s="1">
        <f>'[1]Electricity and CHPs_CAP'!I$28</f>
        <v>9.4686364967959001E-4</v>
      </c>
      <c r="N1768" s="1">
        <f>'[1]Electricity and CHPs_CAP'!J$28</f>
        <v>9.1595197633679475E-4</v>
      </c>
      <c r="O1768" s="1">
        <f>'[1]Electricity and CHPs_CAP'!K$28</f>
        <v>1.2114231595423978E-3</v>
      </c>
      <c r="P1768" s="1">
        <f>'[1]Electricity and CHPs_CAP'!L$28</f>
        <v>1.0058768290800374E-3</v>
      </c>
      <c r="Q1768" s="1">
        <f>'[1]Electricity and CHPs_CAP'!M$28</f>
        <v>1.697654406276429E-3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8.3032795746604618E-3</v>
      </c>
      <c r="G1769" s="1">
        <f>'[1]Electricity and CHPs_CAP'!C$41</f>
        <v>6.415389115977623E-3</v>
      </c>
      <c r="H1769" s="1">
        <f>'[1]Electricity and CHPs_CAP'!D$41</f>
        <v>6.4183714536491035E-3</v>
      </c>
      <c r="I1769" s="1">
        <f>'[1]Electricity and CHPs_CAP'!E$41</f>
        <v>2.5644892649091127E-2</v>
      </c>
      <c r="J1769" s="1">
        <f>'[1]Electricity and CHPs_CAP'!F$41</f>
        <v>3.7632396075898675E-2</v>
      </c>
      <c r="K1769" s="1">
        <f>'[1]Electricity and CHPs_CAP'!G$41</f>
        <v>4.3884300033147694E-2</v>
      </c>
      <c r="L1769" s="1">
        <f>'[1]Electricity and CHPs_CAP'!H$41</f>
        <v>4.9492420855496468E-2</v>
      </c>
      <c r="M1769" s="1">
        <f>'[1]Electricity and CHPs_CAP'!I$41</f>
        <v>5.6298891852715159E-2</v>
      </c>
      <c r="N1769" s="1">
        <f>'[1]Electricity and CHPs_CAP'!J$41</f>
        <v>6.6393447059610519E-2</v>
      </c>
      <c r="O1769" s="1">
        <f>'[1]Electricity and CHPs_CAP'!K$41</f>
        <v>6.5961842632630358E-2</v>
      </c>
      <c r="P1769" s="1">
        <f>'[1]Electricity and CHPs_CAP'!L$41</f>
        <v>6.8031117106072861E-2</v>
      </c>
      <c r="Q1769" s="1">
        <f>'[1]Electricity and CHPs_CAP'!M$41</f>
        <v>6.5991562951617705E-2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0.23375554250129899</v>
      </c>
      <c r="G1770" s="1">
        <f t="shared" ref="G1770:K1770" si="1985">SUM(G1771:G1785)</f>
        <v>0.1610499657448054</v>
      </c>
      <c r="H1770" s="1">
        <f t="shared" si="1985"/>
        <v>0.14886112673189478</v>
      </c>
      <c r="I1770" s="1">
        <f t="shared" si="1985"/>
        <v>0.34596730662641062</v>
      </c>
      <c r="J1770" s="1">
        <f t="shared" si="1985"/>
        <v>0.50697743495440795</v>
      </c>
      <c r="K1770" s="1">
        <f t="shared" si="1985"/>
        <v>0.66484550761529093</v>
      </c>
      <c r="L1770" s="1">
        <f t="shared" ref="L1770:O1770" si="1986">SUM(L1771:L1785)</f>
        <v>0.76473390606348757</v>
      </c>
      <c r="M1770" s="1">
        <f t="shared" si="1986"/>
        <v>0.75062582338007167</v>
      </c>
      <c r="N1770" s="1">
        <f t="shared" si="1986"/>
        <v>1.0848981867987424</v>
      </c>
      <c r="O1770" s="1">
        <f t="shared" si="1986"/>
        <v>1.1172302653424142</v>
      </c>
      <c r="P1770" s="1">
        <f>SUM(P1771:P1785)</f>
        <v>1.1170054234661821</v>
      </c>
      <c r="Q1770" s="1">
        <f>SUM(Q1771:Q1785)</f>
        <v>1.1293381385637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6.3298925692975303E-3</v>
      </c>
      <c r="L1771" s="1">
        <f>'[1]Electricity and CHPs_CAP'!H$21</f>
        <v>9.3597676710428096E-2</v>
      </c>
      <c r="M1771" s="1">
        <f>'[1]Electricity and CHPs_CAP'!I$21</f>
        <v>0.1766972227434763</v>
      </c>
      <c r="N1771" s="1">
        <f>'[1]Electricity and CHPs_CAP'!J$21</f>
        <v>0.58850113149732119</v>
      </c>
      <c r="O1771" s="1">
        <f>'[1]Electricity and CHPs_CAP'!K$21</f>
        <v>0.69757561393698586</v>
      </c>
      <c r="P1771" s="1">
        <f>'[1]Electricity and CHPs_CAP'!L$21</f>
        <v>0.7333231599155261</v>
      </c>
      <c r="Q1771" s="1">
        <f>'[1]Electricity and CHPs_CAP'!M$21</f>
        <v>0.71933395235498976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1.7666429345414299E-2</v>
      </c>
      <c r="K1772" s="1">
        <f>'[1]Electricity and CHPs_CAP'!G$22</f>
        <v>7.3365546795325531E-2</v>
      </c>
      <c r="L1772" s="1">
        <f>'[1]Electricity and CHPs_CAP'!H$22</f>
        <v>7.3383628514652938E-2</v>
      </c>
      <c r="M1772" s="1">
        <f>'[1]Electricity and CHPs_CAP'!I$22</f>
        <v>7.3386297141359469E-2</v>
      </c>
      <c r="N1772" s="1">
        <f>'[1]Electricity and CHPs_CAP'!J$22</f>
        <v>7.3392684486656659E-2</v>
      </c>
      <c r="O1772" s="1">
        <f>'[1]Electricity and CHPs_CAP'!K$22</f>
        <v>2.5254032502216198E-2</v>
      </c>
      <c r="P1772" s="1">
        <f>'[1]Electricity and CHPs_CAP'!L$22</f>
        <v>8.9772395008932884E-3</v>
      </c>
      <c r="Q1772" s="1">
        <f>'[1]Electricity and CHPs_CAP'!M$22</f>
        <v>1.8450357160714748E-2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M1773" s="1">
        <f>'[1]Electricity and CHPs_CAP'!I$23</f>
        <v>0</v>
      </c>
      <c r="N1773" s="1">
        <f>'[1]Electricity and CHPs_CAP'!J$23</f>
        <v>0</v>
      </c>
      <c r="O1773" s="1">
        <f>'[1]Electricity and CHPs_CAP'!K$23</f>
        <v>0</v>
      </c>
      <c r="P1773" s="1">
        <f>'[1]Electricity and CHPs_CAP'!L$23</f>
        <v>0</v>
      </c>
      <c r="Q1773" s="1">
        <f>'[1]Electricity and CHPs_CAP'!M$23</f>
        <v>0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5.3009766446083295E-2</v>
      </c>
      <c r="G1774" s="1">
        <f>IF('[1]Electricity and CHPs_CAP'!C$24&lt;0,0,'[1]Electricity and CHPs_CAP'!C$24)</f>
        <v>1.1732017658883098E-4</v>
      </c>
      <c r="H1774" s="1">
        <f>IF('[1]Electricity and CHPs_CAP'!D$24&lt;0,0,'[1]Electricity and CHPs_CAP'!D$24)</f>
        <v>1.6845556518747667E-3</v>
      </c>
      <c r="I1774" s="1">
        <f>IF('[1]Electricity and CHPs_CAP'!E$24&lt;0,0,'[1]Electricity and CHPs_CAP'!E$24)</f>
        <v>2.2786957966418199E-2</v>
      </c>
      <c r="J1774" s="1">
        <f>IF('[1]Electricity and CHPs_CAP'!F$24&lt;0,0,'[1]Electricity and CHPs_CAP'!F$24)</f>
        <v>4.2067917226631411E-2</v>
      </c>
      <c r="K1774" s="1">
        <f>IF('[1]Electricity and CHPs_CAP'!G$24&lt;0,0,'[1]Electricity and CHPs_CAP'!G$24)</f>
        <v>9.7606518911831697E-2</v>
      </c>
      <c r="L1774" s="1">
        <f>IF('[1]Electricity and CHPs_CAP'!H$24&lt;0,0,'[1]Electricity and CHPs_CAP'!H$24)</f>
        <v>9.2590644554532184E-2</v>
      </c>
      <c r="M1774" s="1">
        <f>IF('[1]Electricity and CHPs_CAP'!I$24&lt;0,0,'[1]Electricity and CHPs_CAP'!I$24)</f>
        <v>7.7981293869774898E-2</v>
      </c>
      <c r="N1774" s="1">
        <f>IF('[1]Electricity and CHPs_CAP'!J$24&lt;0,0,'[1]Electricity and CHPs_CAP'!J$24)</f>
        <v>2.4621904305033401E-2</v>
      </c>
      <c r="O1774" s="1">
        <f>IF('[1]Electricity and CHPs_CAP'!K$24&lt;0,0,'[1]Electricity and CHPs_CAP'!K$24)</f>
        <v>3.283028926300282E-3</v>
      </c>
      <c r="P1774" s="1">
        <f>IF('[1]Electricity and CHPs_CAP'!L$24&lt;0,0,'[1]Electricity and CHPs_CAP'!L$24)</f>
        <v>1.7614945069158656E-3</v>
      </c>
      <c r="Q1774" s="1">
        <f>IF('[1]Electricity and CHPs_CAP'!M$24&lt;0,0,'[1]Electricity and CHPs_CAP'!M$24)</f>
        <v>3.0099955094548083E-3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1.7417205717515202E-2</v>
      </c>
      <c r="L1775" s="1">
        <f>'[1]Electricity and CHPs_CAP'!H$29</f>
        <v>4.5694992258826533E-2</v>
      </c>
      <c r="M1775" s="1">
        <f>'[1]Electricity and CHPs_CAP'!I$29</f>
        <v>4.5745480963733105E-2</v>
      </c>
      <c r="N1775" s="1">
        <f>'[1]Electricity and CHPs_CAP'!J$29</f>
        <v>4.3438990479861724E-2</v>
      </c>
      <c r="O1775" s="1">
        <f>'[1]Electricity and CHPs_CAP'!K$29</f>
        <v>3.0701730843180189E-2</v>
      </c>
      <c r="P1775" s="1">
        <f>'[1]Electricity and CHPs_CAP'!L$29</f>
        <v>3.1245004639442013E-3</v>
      </c>
      <c r="Q1775" s="1">
        <f>'[1]Electricity and CHPs_CAP'!M$29</f>
        <v>3.1059105669182705E-3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2.92098387463725E-2</v>
      </c>
      <c r="G1776" s="1">
        <f>'[1]Electricity and CHPs_CAP'!C$39</f>
        <v>2.1604721490859694E-2</v>
      </c>
      <c r="H1776" s="1">
        <f>'[1]Electricity and CHPs_CAP'!D$39</f>
        <v>1.3760567092620857E-2</v>
      </c>
      <c r="I1776" s="1">
        <f>'[1]Electricity and CHPs_CAP'!E$39</f>
        <v>3.4829529420481703E-2</v>
      </c>
      <c r="J1776" s="1">
        <f>'[1]Electricity and CHPs_CAP'!F$39</f>
        <v>3.0715875164021633E-2</v>
      </c>
      <c r="K1776" s="1">
        <f>'[1]Electricity and CHPs_CAP'!G$39</f>
        <v>3.0734694122821413E-2</v>
      </c>
      <c r="L1776" s="1">
        <f>'[1]Electricity and CHPs_CAP'!H$39</f>
        <v>2.1075460495750074E-2</v>
      </c>
      <c r="M1776" s="1">
        <f>'[1]Electricity and CHPs_CAP'!I$39</f>
        <v>1.1092918270877711E-2</v>
      </c>
      <c r="N1776" s="1">
        <f>'[1]Electricity and CHPs_CAP'!J$39</f>
        <v>1.1061131649464621E-2</v>
      </c>
      <c r="O1776" s="1">
        <f>'[1]Electricity and CHPs_CAP'!K$39</f>
        <v>1.1292765580953082E-2</v>
      </c>
      <c r="P1776" s="1">
        <f>'[1]Electricity and CHPs_CAP'!L$39</f>
        <v>1.3027898547154589E-2</v>
      </c>
      <c r="Q1776" s="1">
        <f>'[1]Electricity and CHPs_CAP'!M$39</f>
        <v>2.6023299845547163E-2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0</v>
      </c>
      <c r="M1777" s="1">
        <f>'[1]Electricity and CHPs_CAP'!I$40</f>
        <v>0</v>
      </c>
      <c r="N1777" s="1">
        <f>'[1]Electricity and CHPs_CAP'!J$40</f>
        <v>0</v>
      </c>
      <c r="O1777" s="1">
        <f>'[1]Electricity and CHPs_CAP'!K$40</f>
        <v>0</v>
      </c>
      <c r="P1777" s="1">
        <f>'[1]Electricity and CHPs_CAP'!L$40</f>
        <v>0</v>
      </c>
      <c r="Q1777" s="1">
        <f>'[1]Electricity and CHPs_CAP'!M$40</f>
        <v>0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2.3470038850346601E-4</v>
      </c>
      <c r="J1778" s="1">
        <f>'[1]Electricity and CHPs_CAP'!F$47</f>
        <v>4.0502988395331745E-4</v>
      </c>
      <c r="K1778" s="1">
        <f>'[1]Electricity and CHPs_CAP'!G$47</f>
        <v>5.1663631808703003E-4</v>
      </c>
      <c r="L1778" s="1">
        <f>'[1]Electricity and CHPs_CAP'!H$47</f>
        <v>5.7538658044920964E-4</v>
      </c>
      <c r="M1778" s="1">
        <f>'[1]Electricity and CHPs_CAP'!I$47</f>
        <v>1.0314507960580317E-3</v>
      </c>
      <c r="N1778" s="1">
        <f>'[1]Electricity and CHPs_CAP'!J$47</f>
        <v>8.7162070478267702E-4</v>
      </c>
      <c r="O1778" s="1">
        <f>'[1]Electricity and CHPs_CAP'!K$47</f>
        <v>1.4303381100879066E-3</v>
      </c>
      <c r="P1778" s="1">
        <f>'[1]Electricity and CHPs_CAP'!L$47</f>
        <v>1.2885919621386998E-3</v>
      </c>
      <c r="Q1778" s="1">
        <f>'[1]Electricity and CHPs_CAP'!M$47</f>
        <v>2.8220367132889062E-3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4.1710493622145696E-3</v>
      </c>
      <c r="G1779" s="1">
        <f>'[1]Electricity and CHPs_CAP'!C$48</f>
        <v>1.1374004170673995E-3</v>
      </c>
      <c r="H1779" s="1">
        <f>'[1]Electricity and CHPs_CAP'!D$48</f>
        <v>1.4335811718348039E-3</v>
      </c>
      <c r="I1779" s="1">
        <f>'[1]Electricity and CHPs_CAP'!E$48</f>
        <v>1.2569522363689153E-3</v>
      </c>
      <c r="J1779" s="1">
        <f>'[1]Electricity and CHPs_CAP'!F$48</f>
        <v>2.5968011282276097E-3</v>
      </c>
      <c r="K1779" s="1">
        <f>'[1]Electricity and CHPs_CAP'!G$48</f>
        <v>2.845344175107508E-3</v>
      </c>
      <c r="L1779" s="1">
        <f>'[1]Electricity and CHPs_CAP'!H$48</f>
        <v>3.3657213349814179E-3</v>
      </c>
      <c r="M1779" s="1">
        <f>'[1]Electricity and CHPs_CAP'!I$48</f>
        <v>4.3955556929901884E-3</v>
      </c>
      <c r="N1779" s="1">
        <f>'[1]Electricity and CHPs_CAP'!J$48</f>
        <v>3.7864643348037132E-3</v>
      </c>
      <c r="O1779" s="1">
        <f>'[1]Electricity and CHPs_CAP'!K$48</f>
        <v>3.6500752030477141E-3</v>
      </c>
      <c r="P1779" s="1">
        <f>'[1]Electricity and CHPs_CAP'!L$48</f>
        <v>1.3538898552299292E-2</v>
      </c>
      <c r="Q1779" s="1">
        <f>'[1]Electricity and CHPs_CAP'!M$48</f>
        <v>1.4098346912186132E-2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5.1265690593835797E-5</v>
      </c>
      <c r="J1780" s="1">
        <f>'[1]Electricity and CHPs_CAP'!F$49</f>
        <v>1.8453940656688297E-4</v>
      </c>
      <c r="K1780" s="1">
        <f>'[1]Electricity and CHPs_CAP'!G$49</f>
        <v>1.8749170903596717E-4</v>
      </c>
      <c r="L1780" s="1">
        <f>'[1]Electricity and CHPs_CAP'!H$49</f>
        <v>1.9903937473313529E-4</v>
      </c>
      <c r="M1780" s="1">
        <f>'[1]Electricity and CHPs_CAP'!I$49</f>
        <v>4.7410956057371175E-4</v>
      </c>
      <c r="N1780" s="1">
        <f>'[1]Electricity and CHPs_CAP'!J$49</f>
        <v>3.8335597568659607E-4</v>
      </c>
      <c r="O1780" s="1">
        <f>'[1]Electricity and CHPs_CAP'!K$49</f>
        <v>6.0446952243120491E-4</v>
      </c>
      <c r="P1780" s="1">
        <f>'[1]Electricity and CHPs_CAP'!L$49</f>
        <v>5.7989472512466915E-4</v>
      </c>
      <c r="Q1780" s="1">
        <f>'[1]Electricity and CHPs_CAP'!M$49</f>
        <v>1.0758484026124229E-3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8.6532654191119017E-3</v>
      </c>
      <c r="G1781" s="1">
        <f>'[1]Electricity and CHPs_CAP'!C$51</f>
        <v>5.5562822991012898E-3</v>
      </c>
      <c r="H1781" s="1">
        <f>'[1]Electricity and CHPs_CAP'!D$51</f>
        <v>7.2435394421968367E-3</v>
      </c>
      <c r="I1781" s="1">
        <f>'[1]Electricity and CHPs_CAP'!E$51</f>
        <v>4.6502399595719744E-2</v>
      </c>
      <c r="J1781" s="1">
        <f>'[1]Electricity and CHPs_CAP'!F$51</f>
        <v>4.8164665369936133E-2</v>
      </c>
      <c r="K1781" s="1">
        <f>'[1]Electricity and CHPs_CAP'!G$51</f>
        <v>5.5433706337827446E-2</v>
      </c>
      <c r="L1781" s="1">
        <f>'[1]Electricity and CHPs_CAP'!H$51</f>
        <v>5.0938799959676193E-2</v>
      </c>
      <c r="M1781" s="1">
        <f>'[1]Electricity and CHPs_CAP'!I$51</f>
        <v>5.3860949941361855E-2</v>
      </c>
      <c r="N1781" s="1">
        <f>'[1]Electricity and CHPs_CAP'!J$51</f>
        <v>5.3570595912930528E-2</v>
      </c>
      <c r="O1781" s="1">
        <f>'[1]Electricity and CHPs_CAP'!K$51</f>
        <v>5.2036667149564328E-2</v>
      </c>
      <c r="P1781" s="1">
        <f>'[1]Electricity and CHPs_CAP'!L$51</f>
        <v>4.4152102684474365E-2</v>
      </c>
      <c r="Q1781" s="1">
        <f>'[1]Electricity and CHPs_CAP'!M$51</f>
        <v>3.790441696444579E-2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2.2320178370766698E-4</v>
      </c>
      <c r="J1782" s="1">
        <f>'[1]Electricity and CHPs_CAP'!F$52</f>
        <v>8.9016495368384721E-4</v>
      </c>
      <c r="K1782" s="1">
        <f>'[1]Electricity and CHPs_CAP'!G$52</f>
        <v>9.1131245603275394E-4</v>
      </c>
      <c r="L1782" s="1">
        <f>'[1]Electricity and CHPs_CAP'!H$52</f>
        <v>1.0440896124129543E-3</v>
      </c>
      <c r="M1782" s="1">
        <f>'[1]Electricity and CHPs_CAP'!I$52</f>
        <v>2.8447405255196314E-3</v>
      </c>
      <c r="N1782" s="1">
        <f>'[1]Electricity and CHPs_CAP'!J$52</f>
        <v>2.437183823262099E-3</v>
      </c>
      <c r="O1782" s="1">
        <f>'[1]Electricity and CHPs_CAP'!K$52</f>
        <v>4.4137452551520438E-3</v>
      </c>
      <c r="P1782" s="1">
        <f>'[1]Electricity and CHPs_CAP'!L$52</f>
        <v>4.2634312538186864E-3</v>
      </c>
      <c r="Q1782" s="1">
        <f>'[1]Electricity and CHPs_CAP'!M$52</f>
        <v>7.774702473970975E-3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7.3512247175521392E-2</v>
      </c>
      <c r="G1783" s="1">
        <f>'[1]Electricity and CHPs_CAP'!C$54</f>
        <v>8.47549906668464E-2</v>
      </c>
      <c r="H1783" s="1">
        <f>'[1]Electricity and CHPs_CAP'!D$54</f>
        <v>8.4755147682263082E-2</v>
      </c>
      <c r="I1783" s="1">
        <f>'[1]Electricity and CHPs_CAP'!E$54</f>
        <v>8.4756134995135138E-2</v>
      </c>
      <c r="J1783" s="1">
        <f>'[1]Electricity and CHPs_CAP'!F$54</f>
        <v>8.475609873178612E-2</v>
      </c>
      <c r="K1783" s="1">
        <f>'[1]Electricity and CHPs_CAP'!G$54</f>
        <v>8.4755438771145469E-2</v>
      </c>
      <c r="L1783" s="1">
        <f>'[1]Electricity and CHPs_CAP'!H$54</f>
        <v>8.4755696946981401E-2</v>
      </c>
      <c r="M1783" s="1">
        <f>'[1]Electricity and CHPs_CAP'!I$54</f>
        <v>8.4757528248434841E-2</v>
      </c>
      <c r="N1783" s="1">
        <f>'[1]Electricity and CHPs_CAP'!J$54</f>
        <v>8.4756963187437154E-2</v>
      </c>
      <c r="O1783" s="1">
        <f>'[1]Electricity and CHPs_CAP'!K$54</f>
        <v>8.4759631198646754E-2</v>
      </c>
      <c r="P1783" s="1">
        <f>'[1]Electricity and CHPs_CAP'!L$54</f>
        <v>8.4764918320381716E-2</v>
      </c>
      <c r="Q1783" s="1">
        <f>'[1]Electricity and CHPs_CAP'!M$54</f>
        <v>8.4975517500164355E-2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6.5199375351995312E-2</v>
      </c>
      <c r="G1784" s="1">
        <f>'[1]Electricity and CHPs_CAP'!C$55</f>
        <v>4.7879250694341798E-2</v>
      </c>
      <c r="H1784" s="1">
        <f>'[1]Electricity and CHPs_CAP'!D$55</f>
        <v>3.998373569110443E-2</v>
      </c>
      <c r="I1784" s="1">
        <f>'[1]Electricity and CHPs_CAP'!E$55</f>
        <v>0.15512707464576808</v>
      </c>
      <c r="J1784" s="1">
        <f>'[1]Electricity and CHPs_CAP'!F$55</f>
        <v>0.27892106685177176</v>
      </c>
      <c r="K1784" s="1">
        <f>'[1]Electricity and CHPs_CAP'!G$55</f>
        <v>0.29415532602502276</v>
      </c>
      <c r="L1784" s="1">
        <f>'[1]Electricity and CHPs_CAP'!H$55</f>
        <v>0.29706488053149882</v>
      </c>
      <c r="M1784" s="1">
        <f>'[1]Electricity and CHPs_CAP'!I$55</f>
        <v>0.21732472836690467</v>
      </c>
      <c r="N1784" s="1">
        <f>'[1]Electricity and CHPs_CAP'!J$55</f>
        <v>0.19704708559915449</v>
      </c>
      <c r="O1784" s="1">
        <f>'[1]Electricity and CHPs_CAP'!K$55</f>
        <v>0.20040342059073021</v>
      </c>
      <c r="P1784" s="1">
        <f>'[1]Electricity and CHPs_CAP'!L$55</f>
        <v>0.20677306849676952</v>
      </c>
      <c r="Q1784" s="1">
        <f>'[1]Electricity and CHPs_CAP'!M$55</f>
        <v>0.20746237937799256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1.9908990371387899E-4</v>
      </c>
      <c r="J1785" s="1">
        <f>'[1]Electricity and CHPs_CAP'!F$58</f>
        <v>6.0884689241491802E-4</v>
      </c>
      <c r="K1785" s="1">
        <f>'[1]Electricity and CHPs_CAP'!G$58</f>
        <v>5.8639370624063753E-4</v>
      </c>
      <c r="L1785" s="1">
        <f>'[1]Electricity and CHPs_CAP'!H$58</f>
        <v>4.4788918856451039E-4</v>
      </c>
      <c r="M1785" s="1">
        <f>'[1]Electricity and CHPs_CAP'!I$58</f>
        <v>1.033547259007312E-3</v>
      </c>
      <c r="N1785" s="1">
        <f>'[1]Electricity and CHPs_CAP'!J$58</f>
        <v>1.0290748423473686E-3</v>
      </c>
      <c r="O1785" s="1">
        <f>'[1]Electricity and CHPs_CAP'!K$58</f>
        <v>1.824746523118525E-3</v>
      </c>
      <c r="P1785" s="1">
        <f>'[1]Electricity and CHPs_CAP'!L$58</f>
        <v>1.4302245367411868E-3</v>
      </c>
      <c r="Q1785" s="1">
        <f>'[1]Electricity and CHPs_CAP'!M$58</f>
        <v>3.3013747814141666E-3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0.43091854069162938</v>
      </c>
      <c r="G1786" s="1">
        <f t="shared" ref="G1786:K1786" si="1989">SUM(G1787:G1792)</f>
        <v>0.3925461376012</v>
      </c>
      <c r="H1786" s="1">
        <f t="shared" si="1989"/>
        <v>0.39203244093966305</v>
      </c>
      <c r="I1786" s="1">
        <f t="shared" si="1989"/>
        <v>0.36002932577155761</v>
      </c>
      <c r="J1786" s="1">
        <f t="shared" si="1989"/>
        <v>0.36281005188003224</v>
      </c>
      <c r="K1786" s="1">
        <f t="shared" si="1989"/>
        <v>0.37009046663460049</v>
      </c>
      <c r="L1786" s="1">
        <f t="shared" ref="L1786:O1786" si="1990">SUM(L1787:L1792)</f>
        <v>0.37694667076528304</v>
      </c>
      <c r="M1786" s="1">
        <f t="shared" si="1990"/>
        <v>0.38317751465318206</v>
      </c>
      <c r="N1786" s="1">
        <f t="shared" si="1990"/>
        <v>0.38317484360972554</v>
      </c>
      <c r="O1786" s="1">
        <f t="shared" si="1990"/>
        <v>0.38318738512839612</v>
      </c>
      <c r="P1786" s="1">
        <f>SUM(P1787:P1792)</f>
        <v>0.38318423287410924</v>
      </c>
      <c r="Q1786" s="1">
        <f>SUM(Q1787:Q1792)</f>
        <v>0.38322955663418717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0.30576713663018462</v>
      </c>
      <c r="G1787" s="1">
        <f>'[1]Electricity and CHPs_CAP'!C$19</f>
        <v>0.30576247081311669</v>
      </c>
      <c r="H1787" s="1">
        <f>'[1]Electricity and CHPs_CAP'!D$19</f>
        <v>0.30576127909879169</v>
      </c>
      <c r="I1787" s="1">
        <f>'[1]Electricity and CHPs_CAP'!E$19</f>
        <v>0.27599278219306561</v>
      </c>
      <c r="J1787" s="1">
        <f>'[1]Electricity and CHPs_CAP'!F$19</f>
        <v>0.279489789485036</v>
      </c>
      <c r="K1787" s="1">
        <f>'[1]Electricity and CHPs_CAP'!G$19</f>
        <v>0.28606226930204731</v>
      </c>
      <c r="L1787" s="1">
        <f>'[1]Electricity and CHPs_CAP'!H$19</f>
        <v>0.2927923482410974</v>
      </c>
      <c r="M1787" s="1">
        <f>'[1]Electricity and CHPs_CAP'!I$19</f>
        <v>0.29968925996747725</v>
      </c>
      <c r="N1787" s="1">
        <f>'[1]Electricity and CHPs_CAP'!J$19</f>
        <v>0.29968804710867225</v>
      </c>
      <c r="O1787" s="1">
        <f>'[1]Electricity and CHPs_CAP'!K$19</f>
        <v>0.29969263735943119</v>
      </c>
      <c r="P1787" s="1">
        <f>'[1]Electricity and CHPs_CAP'!L$19</f>
        <v>0.29969489687005912</v>
      </c>
      <c r="Q1787" s="1">
        <f>'[1]Electricity and CHPs_CAP'!M$19</f>
        <v>0.29971990947392735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</v>
      </c>
      <c r="M1788" s="1">
        <f>'[1]Electricity and CHPs_CAP'!I$20</f>
        <v>0</v>
      </c>
      <c r="N1788" s="1">
        <f>'[1]Electricity and CHPs_CAP'!J$20</f>
        <v>0</v>
      </c>
      <c r="O1788" s="1">
        <f>'[1]Electricity and CHPs_CAP'!K$20</f>
        <v>0</v>
      </c>
      <c r="P1788" s="1">
        <f>'[1]Electricity and CHPs_CAP'!L$20</f>
        <v>0</v>
      </c>
      <c r="Q1788" s="1">
        <f>'[1]Electricity and CHPs_CAP'!M$20</f>
        <v>0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7.8021922790796283E-2</v>
      </c>
      <c r="G1789" s="1">
        <f>'[1]Electricity and CHPs_CAP'!C$26</f>
        <v>7.1001945227625762E-2</v>
      </c>
      <c r="H1789" s="1">
        <f>'[1]Electricity and CHPs_CAP'!D$26</f>
        <v>7.0491041429289095E-2</v>
      </c>
      <c r="I1789" s="1">
        <f>'[1]Electricity and CHPs_CAP'!E$26</f>
        <v>7.0490114624879599E-2</v>
      </c>
      <c r="J1789" s="1">
        <f>'[1]Electricity and CHPs_CAP'!F$26</f>
        <v>6.9926223439698926E-2</v>
      </c>
      <c r="K1789" s="1">
        <f>'[1]Electricity and CHPs_CAP'!G$26</f>
        <v>7.00793112008639E-2</v>
      </c>
      <c r="L1789" s="1">
        <f>'[1]Electricity and CHPs_CAP'!H$26</f>
        <v>7.0202142329409647E-2</v>
      </c>
      <c r="M1789" s="1">
        <f>'[1]Electricity and CHPs_CAP'!I$26</f>
        <v>7.0293325524590597E-2</v>
      </c>
      <c r="N1789" s="1">
        <f>'[1]Electricity and CHPs_CAP'!J$26</f>
        <v>7.0293817194690425E-2</v>
      </c>
      <c r="O1789" s="1">
        <f>'[1]Electricity and CHPs_CAP'!K$26</f>
        <v>7.0296883122354673E-2</v>
      </c>
      <c r="P1789" s="1">
        <f>'[1]Electricity and CHPs_CAP'!L$26</f>
        <v>7.0293771961279478E-2</v>
      </c>
      <c r="Q1789" s="1">
        <f>'[1]Electricity and CHPs_CAP'!M$26</f>
        <v>7.0295261411427945E-2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0</v>
      </c>
      <c r="M1790" s="1">
        <f>'[1]Electricity and CHPs_CAP'!I$27</f>
        <v>0</v>
      </c>
      <c r="N1790" s="1">
        <f>'[1]Electricity and CHPs_CAP'!J$27</f>
        <v>0</v>
      </c>
      <c r="O1790" s="1">
        <f>'[1]Electricity and CHPs_CAP'!K$27</f>
        <v>0</v>
      </c>
      <c r="P1790" s="1">
        <f>'[1]Electricity and CHPs_CAP'!L$27</f>
        <v>0</v>
      </c>
      <c r="Q1790" s="1">
        <f>'[1]Electricity and CHPs_CAP'!M$27</f>
        <v>0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4.7129481270648504E-2</v>
      </c>
      <c r="G1791" s="1">
        <f>'[1]Electricity and CHPs_CAP'!C$44</f>
        <v>1.5781721560457526E-2</v>
      </c>
      <c r="H1791" s="1">
        <f>'[1]Electricity and CHPs_CAP'!D$44</f>
        <v>1.5780120411582305E-2</v>
      </c>
      <c r="I1791" s="1">
        <f>'[1]Electricity and CHPs_CAP'!E$44</f>
        <v>1.35464289536124E-2</v>
      </c>
      <c r="J1791" s="1">
        <f>'[1]Electricity and CHPs_CAP'!F$44</f>
        <v>1.3394038955297338E-2</v>
      </c>
      <c r="K1791" s="1">
        <f>'[1]Electricity and CHPs_CAP'!G$44</f>
        <v>1.394888613168925E-2</v>
      </c>
      <c r="L1791" s="1">
        <f>'[1]Electricity and CHPs_CAP'!H$44</f>
        <v>1.3952180194776035E-2</v>
      </c>
      <c r="M1791" s="1">
        <f>'[1]Electricity and CHPs_CAP'!I$44</f>
        <v>1.3194929161114198E-2</v>
      </c>
      <c r="N1791" s="1">
        <f>'[1]Electricity and CHPs_CAP'!J$44</f>
        <v>1.319297930636287E-2</v>
      </c>
      <c r="O1791" s="1">
        <f>'[1]Electricity and CHPs_CAP'!K$44</f>
        <v>1.3197864646610281E-2</v>
      </c>
      <c r="P1791" s="1">
        <f>'[1]Electricity and CHPs_CAP'!L$44</f>
        <v>1.3195564042770608E-2</v>
      </c>
      <c r="Q1791" s="1">
        <f>'[1]Electricity and CHPs_CAP'!M$44</f>
        <v>1.3214385748831882E-2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0</v>
      </c>
      <c r="M1792" s="1">
        <f>'[1]Electricity and CHPs_CAP'!I$45</f>
        <v>0</v>
      </c>
      <c r="N1792" s="1">
        <f>'[1]Electricity and CHPs_CAP'!J$45</f>
        <v>0</v>
      </c>
      <c r="O1792" s="1">
        <f>'[1]Electricity and CHPs_CAP'!K$45</f>
        <v>0</v>
      </c>
      <c r="P1792" s="1">
        <f>'[1]Electricity and CHPs_CAP'!L$45</f>
        <v>0</v>
      </c>
      <c r="Q1792" s="1">
        <f>'[1]Electricity and CHPs_CAP'!M$45</f>
        <v>0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2.3220729678351242E-2</v>
      </c>
      <c r="G1793" s="1">
        <f t="shared" ref="G1793:K1793" si="1992">SUM(G1794:G1800)</f>
        <v>3.0501131716855746E-2</v>
      </c>
      <c r="H1793" s="1">
        <f t="shared" si="1992"/>
        <v>6.3019433385362811E-2</v>
      </c>
      <c r="I1793" s="1">
        <f t="shared" si="1992"/>
        <v>0.11072142735502752</v>
      </c>
      <c r="J1793" s="1">
        <f t="shared" si="1992"/>
        <v>0.14454968034388704</v>
      </c>
      <c r="K1793" s="1">
        <f t="shared" si="1992"/>
        <v>0.17165586885544884</v>
      </c>
      <c r="L1793" s="1">
        <f t="shared" ref="L1793:O1793" si="1993">SUM(L1794:L1800)</f>
        <v>0.20174927979874779</v>
      </c>
      <c r="M1793" s="1">
        <f t="shared" si="1993"/>
        <v>0.23981291837548596</v>
      </c>
      <c r="N1793" s="1">
        <f t="shared" si="1993"/>
        <v>0.24827904260020811</v>
      </c>
      <c r="O1793" s="1">
        <f t="shared" si="1993"/>
        <v>0.25056600751248892</v>
      </c>
      <c r="P1793" s="1">
        <f>SUM(P1794:P1800)</f>
        <v>0.24428627828961691</v>
      </c>
      <c r="Q1793" s="1">
        <f>SUM(Q1794:Q1800)</f>
        <v>0.24519522118315093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1.5398051662180001E-2</v>
      </c>
      <c r="G1794" s="1">
        <f>'[1]Electricity and CHPs_CAP'!C$25</f>
        <v>1.1221472324865533E-2</v>
      </c>
      <c r="H1794" s="1">
        <f>'[1]Electricity and CHPs_CAP'!D$25</f>
        <v>2.0184876543627404E-2</v>
      </c>
      <c r="I1794" s="1">
        <f>'[1]Electricity and CHPs_CAP'!E$25</f>
        <v>4.0626518966287342E-2</v>
      </c>
      <c r="J1794" s="1">
        <f>'[1]Electricity and CHPs_CAP'!F$25</f>
        <v>4.9521675294302236E-2</v>
      </c>
      <c r="K1794" s="1">
        <f>'[1]Electricity and CHPs_CAP'!G$25</f>
        <v>5.7824654709579322E-2</v>
      </c>
      <c r="L1794" s="1">
        <f>'[1]Electricity and CHPs_CAP'!H$25</f>
        <v>5.8260311906383283E-2</v>
      </c>
      <c r="M1794" s="1">
        <f>'[1]Electricity and CHPs_CAP'!I$25</f>
        <v>4.590544749500184E-2</v>
      </c>
      <c r="N1794" s="1">
        <f>'[1]Electricity and CHPs_CAP'!J$25</f>
        <v>2.0818666116075697E-2</v>
      </c>
      <c r="O1794" s="1">
        <f>'[1]Electricity and CHPs_CAP'!K$25</f>
        <v>2.012108815841392E-2</v>
      </c>
      <c r="P1794" s="1">
        <f>'[1]Electricity and CHPs_CAP'!L$25</f>
        <v>1.4151478253849856E-2</v>
      </c>
      <c r="Q1794" s="1">
        <f>'[1]Electricity and CHPs_CAP'!M$25</f>
        <v>1.0366995287769794E-2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0</v>
      </c>
      <c r="L1795" s="1">
        <f>'[1]Electricity and CHPs_CAP'!H$31</f>
        <v>0</v>
      </c>
      <c r="M1795" s="1">
        <f>'[1]Electricity and CHPs_CAP'!I$31</f>
        <v>0</v>
      </c>
      <c r="N1795" s="1">
        <f>'[1]Electricity and CHPs_CAP'!J$31</f>
        <v>0</v>
      </c>
      <c r="O1795" s="1">
        <f>'[1]Electricity and CHPs_CAP'!K$31</f>
        <v>0</v>
      </c>
      <c r="P1795" s="1">
        <f>'[1]Electricity and CHPs_CAP'!L$31</f>
        <v>0</v>
      </c>
      <c r="Q1795" s="1">
        <f>'[1]Electricity and CHPs_CAP'!M$31</f>
        <v>0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7.822678016171241E-3</v>
      </c>
      <c r="G1796" s="1">
        <f>'[1]Electricity and CHPs_CAP'!C$42</f>
        <v>1.9279659391990212E-2</v>
      </c>
      <c r="H1796" s="1">
        <f>'[1]Electricity and CHPs_CAP'!D$42</f>
        <v>4.2834556841735413E-2</v>
      </c>
      <c r="I1796" s="1">
        <f>'[1]Electricity and CHPs_CAP'!E$42</f>
        <v>6.8701487219890944E-2</v>
      </c>
      <c r="J1796" s="1">
        <f>'[1]Electricity and CHPs_CAP'!F$42</f>
        <v>9.3172767477922622E-2</v>
      </c>
      <c r="K1796" s="1">
        <f>'[1]Electricity and CHPs_CAP'!G$42</f>
        <v>0.1120826633730567</v>
      </c>
      <c r="L1796" s="1">
        <f>'[1]Electricity and CHPs_CAP'!H$42</f>
        <v>0.14178451657228575</v>
      </c>
      <c r="M1796" s="1">
        <f>'[1]Electricity and CHPs_CAP'!I$42</f>
        <v>0.19002696136596453</v>
      </c>
      <c r="N1796" s="1">
        <f>'[1]Electricity and CHPs_CAP'!J$42</f>
        <v>0.22382852015633206</v>
      </c>
      <c r="O1796" s="1">
        <f>'[1]Electricity and CHPs_CAP'!K$42</f>
        <v>0.22602309137831522</v>
      </c>
      <c r="P1796" s="1">
        <f>'[1]Electricity and CHPs_CAP'!L$42</f>
        <v>0.22629693796747294</v>
      </c>
      <c r="Q1796" s="1">
        <f>'[1]Electricity and CHPs_CAP'!M$42</f>
        <v>0.22721835265482374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0</v>
      </c>
      <c r="M1797" s="1">
        <f>'[1]Electricity and CHPs_CAP'!I$43</f>
        <v>0</v>
      </c>
      <c r="N1797" s="1">
        <f>'[1]Electricity and CHPs_CAP'!J$43</f>
        <v>0</v>
      </c>
      <c r="O1797" s="1">
        <f>'[1]Electricity and CHPs_CAP'!K$43</f>
        <v>0</v>
      </c>
      <c r="P1797" s="1">
        <f>'[1]Electricity and CHPs_CAP'!L$43</f>
        <v>0</v>
      </c>
      <c r="Q1797" s="1">
        <f>'[1]Electricity and CHPs_CAP'!M$43</f>
        <v>0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2.6668145609991202E-4</v>
      </c>
      <c r="J1798" s="1">
        <f>'[1]Electricity and CHPs_CAP'!F$50</f>
        <v>5.3374793667803277E-4</v>
      </c>
      <c r="K1798" s="1">
        <f>'[1]Electricity and CHPs_CAP'!G$50</f>
        <v>5.6597570363589285E-4</v>
      </c>
      <c r="L1798" s="1">
        <f>'[1]Electricity and CHPs_CAP'!H$50</f>
        <v>5.1007144628771378E-4</v>
      </c>
      <c r="M1798" s="1">
        <f>'[1]Electricity and CHPs_CAP'!I$50</f>
        <v>1.189428289910584E-3</v>
      </c>
      <c r="N1798" s="1">
        <f>'[1]Electricity and CHPs_CAP'!J$50</f>
        <v>1.1035200632970284E-3</v>
      </c>
      <c r="O1798" s="1">
        <f>'[1]Electricity and CHPs_CAP'!K$50</f>
        <v>1.4398390900640288E-3</v>
      </c>
      <c r="P1798" s="1">
        <f>'[1]Electricity and CHPs_CAP'!L$50</f>
        <v>9.7367702791337348E-4</v>
      </c>
      <c r="Q1798" s="1">
        <f>'[1]Electricity and CHPs_CAP'!M$50</f>
        <v>1.8373650093090783E-3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5.9754289913134203E-4</v>
      </c>
      <c r="J1799" s="1">
        <f>'[1]Electricity and CHPs_CAP'!F$53</f>
        <v>7.8529873531870699E-4</v>
      </c>
      <c r="K1799" s="1">
        <f>'[1]Electricity and CHPs_CAP'!G$53</f>
        <v>7.2250641507473796E-4</v>
      </c>
      <c r="L1799" s="1">
        <f>'[1]Electricity and CHPs_CAP'!H$53</f>
        <v>6.9324211645189961E-4</v>
      </c>
      <c r="M1799" s="1">
        <f>'[1]Electricity and CHPs_CAP'!I$53</f>
        <v>1.7805634222166512E-3</v>
      </c>
      <c r="N1799" s="1">
        <f>'[1]Electricity and CHPs_CAP'!J$53</f>
        <v>1.6976557017383148E-3</v>
      </c>
      <c r="O1799" s="1">
        <f>'[1]Electricity and CHPs_CAP'!K$53</f>
        <v>1.7148030806949125E-3</v>
      </c>
      <c r="P1799" s="1">
        <f>'[1]Electricity and CHPs_CAP'!L$53</f>
        <v>1.7022336654359026E-3</v>
      </c>
      <c r="Q1799" s="1">
        <f>'[1]Electricity and CHPs_CAP'!M$53</f>
        <v>3.2237478838360902E-3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5.2919681361797996E-4</v>
      </c>
      <c r="J1800" s="1">
        <f>'[1]Electricity and CHPs_CAP'!F$56</f>
        <v>5.3619089966540855E-4</v>
      </c>
      <c r="K1800" s="1">
        <f>'[1]Electricity and CHPs_CAP'!G$56</f>
        <v>4.6006865410219656E-4</v>
      </c>
      <c r="L1800" s="1">
        <f>'[1]Electricity and CHPs_CAP'!H$56</f>
        <v>5.0113775733917512E-4</v>
      </c>
      <c r="M1800" s="1">
        <f>'[1]Electricity and CHPs_CAP'!I$56</f>
        <v>9.1051780239234333E-4</v>
      </c>
      <c r="N1800" s="1">
        <f>'[1]Electricity and CHPs_CAP'!J$56</f>
        <v>8.3068056276500179E-4</v>
      </c>
      <c r="O1800" s="1">
        <f>'[1]Electricity and CHPs_CAP'!K$56</f>
        <v>1.2671858050007964E-3</v>
      </c>
      <c r="P1800" s="1">
        <f>'[1]Electricity and CHPs_CAP'!L$56</f>
        <v>1.1619513749448526E-3</v>
      </c>
      <c r="Q1800" s="1">
        <f>'[1]Electricity and CHPs_CAP'!M$56</f>
        <v>2.5487603474122164E-3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9.0660087867107941E-2</v>
      </c>
      <c r="H1801" s="1">
        <f t="shared" si="1995"/>
        <v>8.3656005361036956E-2</v>
      </c>
      <c r="I1801" s="1">
        <f t="shared" si="1995"/>
        <v>9.9720084234481102E-2</v>
      </c>
      <c r="J1801" s="1">
        <f t="shared" si="1995"/>
        <v>0.10003788335833311</v>
      </c>
      <c r="K1801" s="1">
        <f t="shared" si="1995"/>
        <v>0.10009852257772074</v>
      </c>
      <c r="L1801" s="1">
        <f t="shared" si="1995"/>
        <v>0.103800146679497</v>
      </c>
      <c r="M1801" s="1">
        <f t="shared" si="1995"/>
        <v>0.103808032842421</v>
      </c>
      <c r="N1801" s="1">
        <f t="shared" si="1995"/>
        <v>0.10429471485216001</v>
      </c>
      <c r="O1801" s="1">
        <f t="shared" si="1995"/>
        <v>0.104548411588456</v>
      </c>
      <c r="P1801" s="1">
        <f>P1802</f>
        <v>0.10456844049606399</v>
      </c>
      <c r="Q1801" s="1">
        <f>Q1802</f>
        <v>0.104659809531469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9.0660087867107941E-2</v>
      </c>
      <c r="H1802" s="1">
        <f>'[1]Electricity and CHPs_CAP'!D$33</f>
        <v>8.3656005361036956E-2</v>
      </c>
      <c r="I1802" s="1">
        <f>'[1]Electricity and CHPs_CAP'!E$33</f>
        <v>9.9720084234481102E-2</v>
      </c>
      <c r="J1802" s="1">
        <f>'[1]Electricity and CHPs_CAP'!F$33</f>
        <v>0.10003788335833311</v>
      </c>
      <c r="K1802" s="1">
        <f>'[1]Electricity and CHPs_CAP'!G$33</f>
        <v>0.10009852257772074</v>
      </c>
      <c r="L1802" s="1">
        <f>'[1]Electricity and CHPs_CAP'!H$33</f>
        <v>0.103800146679497</v>
      </c>
      <c r="M1802" s="1">
        <f>'[1]Electricity and CHPs_CAP'!I$33</f>
        <v>0.103808032842421</v>
      </c>
      <c r="N1802" s="1">
        <f>'[1]Electricity and CHPs_CAP'!J$33</f>
        <v>0.10429471485216001</v>
      </c>
      <c r="O1802" s="1">
        <f>'[1]Electricity and CHPs_CAP'!K$33</f>
        <v>0.104548411588456</v>
      </c>
      <c r="P1802" s="1">
        <f>'[1]Electricity and CHPs_CAP'!L$33</f>
        <v>0.10456844049606399</v>
      </c>
      <c r="Q1802" s="1">
        <f>'[1]Electricity and CHPs_CAP'!M$33</f>
        <v>0.104659809531469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4.370921455892006</v>
      </c>
      <c r="H1803" s="1">
        <f t="shared" si="1996"/>
        <v>8.5975190950251168</v>
      </c>
      <c r="I1803" s="1">
        <f t="shared" si="1996"/>
        <v>12.491763396722339</v>
      </c>
      <c r="J1803" s="1">
        <f t="shared" si="1996"/>
        <v>13.296767729153004</v>
      </c>
      <c r="K1803" s="1">
        <f t="shared" si="1996"/>
        <v>13.963969020552806</v>
      </c>
      <c r="L1803" s="1">
        <f t="shared" ref="L1803:O1803" si="1997">SUM(L1804:L1808)</f>
        <v>14.647566804531493</v>
      </c>
      <c r="M1803" s="1">
        <f t="shared" si="1997"/>
        <v>15.359217644184705</v>
      </c>
      <c r="N1803" s="1">
        <f t="shared" si="1997"/>
        <v>16.013679533033446</v>
      </c>
      <c r="O1803" s="1">
        <f t="shared" si="1997"/>
        <v>16.774390727469203</v>
      </c>
      <c r="P1803" s="1">
        <f>SUM(P1804:P1808)</f>
        <v>17.615378349610744</v>
      </c>
      <c r="Q1803" s="1">
        <f>SUM(Q1804:Q1808)</f>
        <v>18.541172766913572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4.4925119443077997E-2</v>
      </c>
      <c r="I1804" s="1">
        <f>'[1]Electricity and CHPs_CAP'!E$34</f>
        <v>6.8793803831807304E-2</v>
      </c>
      <c r="J1804" s="1">
        <f>'[1]Electricity and CHPs_CAP'!F$34</f>
        <v>0.24000940849227087</v>
      </c>
      <c r="K1804" s="1">
        <f>'[1]Electricity and CHPs_CAP'!G$34</f>
        <v>0.24118462395838117</v>
      </c>
      <c r="L1804" s="1">
        <f>'[1]Electricity and CHPs_CAP'!H$34</f>
        <v>0.2247947364379112</v>
      </c>
      <c r="M1804" s="1">
        <f>'[1]Electricity and CHPs_CAP'!I$34</f>
        <v>0.20073840127724205</v>
      </c>
      <c r="N1804" s="1">
        <f>'[1]Electricity and CHPs_CAP'!J$34</f>
        <v>8.1961313630160501E-2</v>
      </c>
      <c r="O1804" s="1">
        <f>'[1]Electricity and CHPs_CAP'!K$34</f>
        <v>2.9987153903609332E-2</v>
      </c>
      <c r="P1804" s="1">
        <f>'[1]Electricity and CHPs_CAP'!L$34</f>
        <v>1.6828531220554631E-2</v>
      </c>
      <c r="Q1804" s="1">
        <f>'[1]Electricity and CHPs_CAP'!M$34</f>
        <v>4.4801688839795843E-2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1.6529271127137106</v>
      </c>
      <c r="H1805" s="1">
        <f>'[1]Electricity and CHPs_CAP'!D$35</f>
        <v>3.5611887292282098</v>
      </c>
      <c r="I1805" s="1">
        <f>'[1]Electricity and CHPs_CAP'!E$35</f>
        <v>3.49227694649425</v>
      </c>
      <c r="J1805" s="1">
        <f>'[1]Electricity and CHPs_CAP'!F$35</f>
        <v>3.6704284954561701</v>
      </c>
      <c r="K1805" s="1">
        <f>'[1]Electricity and CHPs_CAP'!G$35</f>
        <v>3.8576573637486713</v>
      </c>
      <c r="L1805" s="1">
        <f>'[1]Electricity and CHPs_CAP'!H$35</f>
        <v>4.0544352026668102</v>
      </c>
      <c r="M1805" s="1">
        <f>'[1]Electricity and CHPs_CAP'!I$35</f>
        <v>4.2612532614524596</v>
      </c>
      <c r="N1805" s="1">
        <f>'[1]Electricity and CHPs_CAP'!J$35</f>
        <v>4.4786213408327002</v>
      </c>
      <c r="O1805" s="1">
        <f>'[1]Electricity and CHPs_CAP'!K$35</f>
        <v>4.7070780668677701</v>
      </c>
      <c r="P1805" s="1">
        <f>'[1]Electricity and CHPs_CAP'!L$35</f>
        <v>4.94719079787897</v>
      </c>
      <c r="Q1805" s="1">
        <f>'[1]Electricity and CHPs_CAP'!M$35</f>
        <v>5.1995669047924196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1.1559222042819315</v>
      </c>
      <c r="H1806" s="1">
        <f>'[1]Electricity and CHPs_CAP'!D$36</f>
        <v>2.0811798696761339</v>
      </c>
      <c r="I1806" s="1">
        <f>'[1]Electricity and CHPs_CAP'!E$36</f>
        <v>4.6800060110904917</v>
      </c>
      <c r="J1806" s="1">
        <f>'[1]Electricity and CHPs_CAP'!F$36</f>
        <v>4.9187358241759274</v>
      </c>
      <c r="K1806" s="1">
        <f>'[1]Electricity and CHPs_CAP'!G$36</f>
        <v>5.1696408561792424</v>
      </c>
      <c r="L1806" s="1">
        <f>'[1]Electricity and CHPs_CAP'!H$36</f>
        <v>5.4333412279224538</v>
      </c>
      <c r="M1806" s="1">
        <f>'[1]Electricity and CHPs_CAP'!I$36</f>
        <v>5.7104969371432839</v>
      </c>
      <c r="N1806" s="1">
        <f>'[1]Electricity and CHPs_CAP'!J$36</f>
        <v>6.0017907792459972</v>
      </c>
      <c r="O1806" s="1">
        <f>'[1]Electricity and CHPs_CAP'!K$36</f>
        <v>6.3079448068276154</v>
      </c>
      <c r="P1806" s="1">
        <f>'[1]Electricity and CHPs_CAP'!L$36</f>
        <v>6.6297174835804089</v>
      </c>
      <c r="Q1806" s="1">
        <f>'[1]Electricity and CHPs_CAP'!M$36</f>
        <v>6.9679554373061583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0.43897080984993991</v>
      </c>
      <c r="H1807" s="1">
        <f>'[1]Electricity and CHPs_CAP'!D$37</f>
        <v>1.7349859453076251</v>
      </c>
      <c r="I1807" s="1">
        <f>'[1]Electricity and CHPs_CAP'!E$37</f>
        <v>3.1600057698829418</v>
      </c>
      <c r="J1807" s="1">
        <f>'[1]Electricity and CHPs_CAP'!F$37</f>
        <v>3.3212018933250516</v>
      </c>
      <c r="K1807" s="1">
        <f>'[1]Electricity and CHPs_CAP'!G$37</f>
        <v>3.4906165192136935</v>
      </c>
      <c r="L1807" s="1">
        <f>'[1]Electricity and CHPs_CAP'!H$37</f>
        <v>3.6686680271858103</v>
      </c>
      <c r="M1807" s="1">
        <f>'[1]Electricity and CHPs_CAP'!I$37</f>
        <v>3.8558060409032002</v>
      </c>
      <c r="N1807" s="1">
        <f>'[1]Electricity and CHPs_CAP'!J$37</f>
        <v>4.0524918791818001</v>
      </c>
      <c r="O1807" s="1">
        <f>'[1]Electricity and CHPs_CAP'!K$37</f>
        <v>4.2592114188838401</v>
      </c>
      <c r="P1807" s="1">
        <f>'[1]Electricity and CHPs_CAP'!L$37</f>
        <v>4.4764764256561698</v>
      </c>
      <c r="Q1807" s="1">
        <f>'[1]Electricity and CHPs_CAP'!M$37</f>
        <v>4.7048443499810801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1.1231013290464236</v>
      </c>
      <c r="H1808" s="1">
        <f>'[1]Electricity and CHPs_CAP'!D$38</f>
        <v>1.1752394313700691</v>
      </c>
      <c r="I1808" s="1">
        <f>'[1]Electricity and CHPs_CAP'!E$38</f>
        <v>1.090680865422849</v>
      </c>
      <c r="J1808" s="1">
        <f>'[1]Electricity and CHPs_CAP'!F$38</f>
        <v>1.146392107703583</v>
      </c>
      <c r="K1808" s="1">
        <f>'[1]Electricity and CHPs_CAP'!G$38</f>
        <v>1.2048696574528179</v>
      </c>
      <c r="L1808" s="1">
        <f>'[1]Electricity and CHPs_CAP'!H$38</f>
        <v>1.2663276103185099</v>
      </c>
      <c r="M1808" s="1">
        <f>'[1]Electricity and CHPs_CAP'!I$38</f>
        <v>1.33092300340852</v>
      </c>
      <c r="N1808" s="1">
        <f>'[1]Electricity and CHPs_CAP'!J$38</f>
        <v>1.39881422014279</v>
      </c>
      <c r="O1808" s="1">
        <f>'[1]Electricity and CHPs_CAP'!K$38</f>
        <v>1.47016928098637</v>
      </c>
      <c r="P1808" s="1">
        <f>'[1]Electricity and CHPs_CAP'!L$38</f>
        <v>1.5451651112746401</v>
      </c>
      <c r="Q1808" s="1">
        <f>'[1]Electricity and CHPs_CAP'!M$38</f>
        <v>1.62400438599412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4.930038155035488E-4</v>
      </c>
      <c r="M1809" s="1">
        <f>'[1]Electricity and CHPs_CAP'!I$32</f>
        <v>8.1239962425450898E-4</v>
      </c>
      <c r="N1809" s="1">
        <f>'[1]Electricity and CHPs_CAP'!J$32</f>
        <v>8.2915621846033224E-4</v>
      </c>
      <c r="O1809" s="1">
        <f>'[1]Electricity and CHPs_CAP'!K$32</f>
        <v>8.7277297084532651E-4</v>
      </c>
      <c r="P1809" s="1">
        <f>'[1]Electricity and CHPs_CAP'!L$32</f>
        <v>1.018292352365944E-3</v>
      </c>
      <c r="Q1809" s="1">
        <f>'[1]Electricity and CHPs_CAP'!M$32</f>
        <v>1.7941683540410617E-3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4.930038155035488E-4</v>
      </c>
      <c r="M1810" s="1">
        <f t="shared" si="2001"/>
        <v>8.1239962425450898E-4</v>
      </c>
      <c r="N1810" s="1">
        <f t="shared" si="2001"/>
        <v>8.2915621846033224E-4</v>
      </c>
      <c r="O1810" s="1">
        <f t="shared" si="2001"/>
        <v>8.7277297084532651E-4</v>
      </c>
      <c r="P1810" s="1">
        <f>P1809</f>
        <v>1.018292352365944E-3</v>
      </c>
      <c r="Q1810" s="1">
        <f>Q1809</f>
        <v>1.7941683540410617E-3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4.9006641211799603E-4</v>
      </c>
      <c r="J1811" s="1">
        <f t="shared" si="2002"/>
        <v>1.233590958881967E-3</v>
      </c>
      <c r="K1811" s="1">
        <f t="shared" si="2002"/>
        <v>1.8744691898875795E-3</v>
      </c>
      <c r="L1811" s="1">
        <f t="shared" ref="L1811:O1811" si="2003">SUM(L1812:L1814)</f>
        <v>1.9704784244941112E-3</v>
      </c>
      <c r="M1811" s="1">
        <f t="shared" si="2003"/>
        <v>4.7644999185638172E-3</v>
      </c>
      <c r="N1811" s="1">
        <f t="shared" si="2003"/>
        <v>4.3418389457016843E-3</v>
      </c>
      <c r="O1811" s="1">
        <f t="shared" si="2003"/>
        <v>1.1269704277122136E-2</v>
      </c>
      <c r="P1811" s="1">
        <f>SUM(P1812:P1814)</f>
        <v>1.5787474391233843E-2</v>
      </c>
      <c r="Q1811" s="1">
        <f>SUM(Q1812:Q1814)</f>
        <v>2.1659341332068503E-2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3.3675219304292703E-4</v>
      </c>
      <c r="L1812" s="1">
        <f>'[1]Electricity and CHPs_CAP'!H$30</f>
        <v>3.8878638942167352E-4</v>
      </c>
      <c r="M1812" s="1">
        <f>'[1]Electricity and CHPs_CAP'!I$30</f>
        <v>7.7098916501214829E-4</v>
      </c>
      <c r="N1812" s="1">
        <f>'[1]Electricity and CHPs_CAP'!J$30</f>
        <v>7.31007458411887E-4</v>
      </c>
      <c r="O1812" s="1">
        <f>'[1]Electricity and CHPs_CAP'!K$30</f>
        <v>2.2974616471168972E-3</v>
      </c>
      <c r="P1812" s="1">
        <f>'[1]Electricity and CHPs_CAP'!L$30</f>
        <v>8.2527039498267712E-3</v>
      </c>
      <c r="Q1812" s="1">
        <f>'[1]Electricity and CHPs_CAP'!M$30</f>
        <v>9.5119772328424133E-3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3.1936318386221801E-4</v>
      </c>
      <c r="J1813" s="1">
        <f>'[1]Electricity and CHPs_CAP'!F$46</f>
        <v>8.0995380130022125E-4</v>
      </c>
      <c r="K1813" s="1">
        <f>'[1]Electricity and CHPs_CAP'!G$46</f>
        <v>1.073849653674771E-3</v>
      </c>
      <c r="L1813" s="1">
        <f>'[1]Electricity and CHPs_CAP'!H$46</f>
        <v>1.0808715883330155E-3</v>
      </c>
      <c r="M1813" s="1">
        <f>'[1]Electricity and CHPs_CAP'!I$46</f>
        <v>2.5296938879303603E-3</v>
      </c>
      <c r="N1813" s="1">
        <f>'[1]Electricity and CHPs_CAP'!J$46</f>
        <v>2.2263367769714535E-3</v>
      </c>
      <c r="O1813" s="1">
        <f>'[1]Electricity and CHPs_CAP'!K$46</f>
        <v>5.684061230626666E-3</v>
      </c>
      <c r="P1813" s="1">
        <f>'[1]Electricity and CHPs_CAP'!L$46</f>
        <v>5.0983507920446224E-3</v>
      </c>
      <c r="Q1813" s="1">
        <f>'[1]Electricity and CHPs_CAP'!M$46</f>
        <v>7.4586454240379045E-3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1.7070322825577799E-4</v>
      </c>
      <c r="J1814" s="1">
        <f>'[1]Electricity and CHPs_CAP'!F$57</f>
        <v>4.2363715758174576E-4</v>
      </c>
      <c r="K1814" s="1">
        <f>'[1]Electricity and CHPs_CAP'!G$57</f>
        <v>4.6386734316988153E-4</v>
      </c>
      <c r="L1814" s="1">
        <f>'[1]Electricity and CHPs_CAP'!H$57</f>
        <v>5.0082044673942249E-4</v>
      </c>
      <c r="M1814" s="1">
        <f>'[1]Electricity and CHPs_CAP'!I$57</f>
        <v>1.4638168656213085E-3</v>
      </c>
      <c r="N1814" s="1">
        <f>'[1]Electricity and CHPs_CAP'!J$57</f>
        <v>1.3844947103183439E-3</v>
      </c>
      <c r="O1814" s="1">
        <f>'[1]Electricity and CHPs_CAP'!K$57</f>
        <v>3.2881813993785739E-3</v>
      </c>
      <c r="P1814" s="1">
        <f>'[1]Electricity and CHPs_CAP'!L$57</f>
        <v>2.4364196493624497E-3</v>
      </c>
      <c r="Q1814" s="1">
        <f>'[1]Electricity and CHPs_CAP'!M$57</f>
        <v>4.6887186751881854E-3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0.10764847348473967</v>
      </c>
      <c r="G1815" s="1">
        <f t="shared" ref="G1815:K1815" si="2004">SUM(G1816:G1822)</f>
        <v>0.10746097075185236</v>
      </c>
      <c r="H1815" s="1">
        <f t="shared" si="2004"/>
        <v>0.10747755670226626</v>
      </c>
      <c r="I1815" s="1">
        <f t="shared" si="2004"/>
        <v>0.23553820978115408</v>
      </c>
      <c r="J1815" s="1">
        <f t="shared" si="2004"/>
        <v>0.24940468450685258</v>
      </c>
      <c r="K1815" s="1">
        <f t="shared" si="2004"/>
        <v>0.31315748573754781</v>
      </c>
      <c r="L1815" s="1">
        <f t="shared" ref="L1815:O1815" si="2005">SUM(L1816:L1822)</f>
        <v>0.48622177497786279</v>
      </c>
      <c r="M1815" s="1">
        <f t="shared" si="2005"/>
        <v>0.54204353709566266</v>
      </c>
      <c r="N1815" s="1">
        <f t="shared" si="2005"/>
        <v>0.58204265207628214</v>
      </c>
      <c r="O1815" s="1">
        <f t="shared" si="2005"/>
        <v>0.63738050117206968</v>
      </c>
      <c r="P1815" s="1">
        <f>SUM(P1816:P1822)</f>
        <v>0.68257630176311701</v>
      </c>
      <c r="Q1815" s="1">
        <f>SUM(Q1816:Q1822)</f>
        <v>0.74730657746494134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9.9804860920305508E-2</v>
      </c>
      <c r="H1816" s="1">
        <f>'[1]Electricity and CHPs_CAP'!D$63</f>
        <v>9.9793291402633363E-2</v>
      </c>
      <c r="I1816" s="1">
        <f>'[1]Electricity and CHPs_CAP'!E$63</f>
        <v>9.9785832696904497E-2</v>
      </c>
      <c r="J1816" s="1">
        <f>'[1]Electricity and CHPs_CAP'!F$63</f>
        <v>9.97879634187641E-2</v>
      </c>
      <c r="K1816" s="1">
        <f>'[1]Electricity and CHPs_CAP'!G$63</f>
        <v>9.979085994902076E-2</v>
      </c>
      <c r="L1816" s="1">
        <f>'[1]Electricity and CHPs_CAP'!H$63</f>
        <v>9.9795226194564907E-2</v>
      </c>
      <c r="M1816" s="1">
        <f>'[1]Electricity and CHPs_CAP'!I$63</f>
        <v>9.9796658122654119E-2</v>
      </c>
      <c r="N1816" s="1">
        <f>'[1]Electricity and CHPs_CAP'!J$63</f>
        <v>9.9796026063736512E-2</v>
      </c>
      <c r="O1816" s="1">
        <f>'[1]Electricity and CHPs_CAP'!K$63</f>
        <v>9.9798181367019331E-2</v>
      </c>
      <c r="P1816" s="1">
        <f>'[1]Electricity and CHPs_CAP'!L$63</f>
        <v>9.9801008269098254E-2</v>
      </c>
      <c r="Q1816" s="1">
        <f>'[1]Electricity and CHPs_CAP'!M$63</f>
        <v>9.983626755696369E-2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1.2801787812516301E-3</v>
      </c>
      <c r="G1817" s="1">
        <f>'[1]Electricity and CHPs_CAP'!C$64</f>
        <v>1.2814290011735324E-3</v>
      </c>
      <c r="H1817" s="1">
        <f>'[1]Electricity and CHPs_CAP'!D$64</f>
        <v>1.2878003690248775E-3</v>
      </c>
      <c r="I1817" s="1">
        <f>'[1]Electricity and CHPs_CAP'!E$64</f>
        <v>1.1709553605005231E-3</v>
      </c>
      <c r="J1817" s="1">
        <f>'[1]Electricity and CHPs_CAP'!F$64</f>
        <v>2.8883587573277423E-3</v>
      </c>
      <c r="K1817" s="1">
        <f>'[1]Electricity and CHPs_CAP'!G$64</f>
        <v>4.6089642817168402E-2</v>
      </c>
      <c r="L1817" s="1">
        <f>'[1]Electricity and CHPs_CAP'!H$64</f>
        <v>7.6573411108442457E-2</v>
      </c>
      <c r="M1817" s="1">
        <f>'[1]Electricity and CHPs_CAP'!I$64</f>
        <v>7.664515396796269E-2</v>
      </c>
      <c r="N1817" s="1">
        <f>'[1]Electricity and CHPs_CAP'!J$64</f>
        <v>7.6719170719863158E-2</v>
      </c>
      <c r="O1817" s="1">
        <f>'[1]Electricity and CHPs_CAP'!K$64</f>
        <v>7.6871559666856312E-2</v>
      </c>
      <c r="P1817" s="1">
        <f>'[1]Electricity and CHPs_CAP'!L$64</f>
        <v>7.7073910619391936E-2</v>
      </c>
      <c r="Q1817" s="1">
        <f>'[1]Electricity and CHPs_CAP'!M$64</f>
        <v>7.9558041119852624E-2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9.5121403593586499E-4</v>
      </c>
      <c r="G1818" s="1">
        <f>'[1]Electricity and CHPs_CAP'!C$65</f>
        <v>9.5216412313898114E-4</v>
      </c>
      <c r="H1818" s="1">
        <f>'[1]Electricity and CHPs_CAP'!D$65</f>
        <v>9.5720797680511299E-4</v>
      </c>
      <c r="I1818" s="1">
        <f>'[1]Electricity and CHPs_CAP'!E$65</f>
        <v>9.0509791214300847E-4</v>
      </c>
      <c r="J1818" s="1">
        <f>'[1]Electricity and CHPs_CAP'!F$65</f>
        <v>2.2953217587335056E-3</v>
      </c>
      <c r="K1818" s="1">
        <f>'[1]Electricity and CHPs_CAP'!G$65</f>
        <v>1.1733126752113233E-2</v>
      </c>
      <c r="L1818" s="1">
        <f>'[1]Electricity and CHPs_CAP'!H$65</f>
        <v>0.142547895573163</v>
      </c>
      <c r="M1818" s="1">
        <f>'[1]Electricity and CHPs_CAP'!I$65</f>
        <v>0.18415174722133237</v>
      </c>
      <c r="N1818" s="1">
        <f>'[1]Electricity and CHPs_CAP'!J$65</f>
        <v>0.21623473502288798</v>
      </c>
      <c r="O1818" s="1">
        <f>'[1]Electricity and CHPs_CAP'!K$65</f>
        <v>0.2596748373960186</v>
      </c>
      <c r="P1818" s="1">
        <f>'[1]Electricity and CHPs_CAP'!L$65</f>
        <v>0.2958680839133177</v>
      </c>
      <c r="Q1818" s="1">
        <f>'[1]Electricity and CHPs_CAP'!M$65</f>
        <v>0.34448998449657975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9.0138711201434585E-4</v>
      </c>
      <c r="G1819" s="1">
        <f>'[1]Electricity and CHPs_CAP'!C$66</f>
        <v>9.0229066198265959E-4</v>
      </c>
      <c r="H1819" s="1">
        <f>'[1]Electricity and CHPs_CAP'!D$66</f>
        <v>9.0494694233036045E-4</v>
      </c>
      <c r="I1819" s="1">
        <f>'[1]Electricity and CHPs_CAP'!E$66</f>
        <v>2.4894293120240059E-2</v>
      </c>
      <c r="J1819" s="1">
        <f>'[1]Electricity and CHPs_CAP'!F$66</f>
        <v>2.6774104904507916E-2</v>
      </c>
      <c r="K1819" s="1">
        <f>'[1]Electricity and CHPs_CAP'!G$66</f>
        <v>2.8346910398544204E-2</v>
      </c>
      <c r="L1819" s="1">
        <f>'[1]Electricity and CHPs_CAP'!H$66</f>
        <v>3.0696381025687818E-2</v>
      </c>
      <c r="M1819" s="1">
        <f>'[1]Electricity and CHPs_CAP'!I$66</f>
        <v>3.5069999000652274E-2</v>
      </c>
      <c r="N1819" s="1">
        <f>'[1]Electricity and CHPs_CAP'!J$66</f>
        <v>3.4954522590411166E-2</v>
      </c>
      <c r="O1819" s="1">
        <f>'[1]Electricity and CHPs_CAP'!K$66</f>
        <v>3.9531556218371698E-2</v>
      </c>
      <c r="P1819" s="1">
        <f>'[1]Electricity and CHPs_CAP'!L$66</f>
        <v>4.2913505193484698E-2</v>
      </c>
      <c r="Q1819" s="1">
        <f>'[1]Electricity and CHPs_CAP'!M$66</f>
        <v>4.9751337826540773E-2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1.8058387033577151E-3</v>
      </c>
      <c r="G1820" s="1">
        <f>'[1]Electricity and CHPs_CAP'!C$67</f>
        <v>1.8076543671047209E-3</v>
      </c>
      <c r="H1820" s="1">
        <f>'[1]Electricity and CHPs_CAP'!D$67</f>
        <v>1.8133927684656466E-3</v>
      </c>
      <c r="I1820" s="1">
        <f>'[1]Electricity and CHPs_CAP'!E$67</f>
        <v>4.1631960639180357E-2</v>
      </c>
      <c r="J1820" s="1">
        <f>'[1]Electricity and CHPs_CAP'!F$67</f>
        <v>4.4011189165154847E-2</v>
      </c>
      <c r="K1820" s="1">
        <f>'[1]Electricity and CHPs_CAP'!G$67</f>
        <v>4.6116426411739235E-2</v>
      </c>
      <c r="L1820" s="1">
        <f>'[1]Electricity and CHPs_CAP'!H$67</f>
        <v>5.0488666334423019E-2</v>
      </c>
      <c r="M1820" s="1">
        <f>'[1]Electricity and CHPs_CAP'!I$67</f>
        <v>5.4962864272802003E-2</v>
      </c>
      <c r="N1820" s="1">
        <f>'[1]Electricity and CHPs_CAP'!J$67</f>
        <v>5.810793631391345E-2</v>
      </c>
      <c r="O1820" s="1">
        <f>'[1]Electricity and CHPs_CAP'!K$67</f>
        <v>6.0673817343222927E-2</v>
      </c>
      <c r="P1820" s="1">
        <f>'[1]Electricity and CHPs_CAP'!L$67</f>
        <v>6.281917105557544E-2</v>
      </c>
      <c r="Q1820" s="1">
        <f>'[1]Electricity and CHPs_CAP'!M$67</f>
        <v>6.5148603242374134E-2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1.8058565062910345E-3</v>
      </c>
      <c r="G1821" s="1">
        <f>'[1]Electricity and CHPs_CAP'!C$68</f>
        <v>1.8076718656894395E-3</v>
      </c>
      <c r="H1821" s="1">
        <f>'[1]Electricity and CHPs_CAP'!D$68</f>
        <v>1.8133842162501861E-3</v>
      </c>
      <c r="I1821" s="1">
        <f>'[1]Electricity and CHPs_CAP'!E$68</f>
        <v>4.1615599146410137E-2</v>
      </c>
      <c r="J1821" s="1">
        <f>'[1]Electricity and CHPs_CAP'!F$68</f>
        <v>4.4265454630487248E-2</v>
      </c>
      <c r="K1821" s="1">
        <f>'[1]Electricity and CHPs_CAP'!G$68</f>
        <v>4.8812341186920127E-2</v>
      </c>
      <c r="L1821" s="1">
        <f>'[1]Electricity and CHPs_CAP'!H$68</f>
        <v>5.1725280286225229E-2</v>
      </c>
      <c r="M1821" s="1">
        <f>'[1]Electricity and CHPs_CAP'!I$68</f>
        <v>5.5085422672127696E-2</v>
      </c>
      <c r="N1821" s="1">
        <f>'[1]Electricity and CHPs_CAP'!J$68</f>
        <v>5.8075830645584789E-2</v>
      </c>
      <c r="O1821" s="1">
        <f>'[1]Electricity and CHPs_CAP'!K$68</f>
        <v>6.0642073410372296E-2</v>
      </c>
      <c r="P1821" s="1">
        <f>'[1]Electricity and CHPs_CAP'!L$68</f>
        <v>6.2782351329421338E-2</v>
      </c>
      <c r="Q1821" s="1">
        <f>'[1]Electricity and CHPs_CAP'!M$68</f>
        <v>6.5129763166912158E-2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9.0399834588909106E-4</v>
      </c>
      <c r="G1822" s="1">
        <f>'[1]Electricity and CHPs_CAP'!C$69</f>
        <v>9.0489981245752218E-4</v>
      </c>
      <c r="H1822" s="1">
        <f>'[1]Electricity and CHPs_CAP'!D$69</f>
        <v>9.0753302675672224E-4</v>
      </c>
      <c r="I1822" s="1">
        <f>'[1]Electricity and CHPs_CAP'!E$69</f>
        <v>2.5534470905775507E-2</v>
      </c>
      <c r="J1822" s="1">
        <f>'[1]Electricity and CHPs_CAP'!F$69</f>
        <v>2.9382291871877221E-2</v>
      </c>
      <c r="K1822" s="1">
        <f>'[1]Electricity and CHPs_CAP'!G$69</f>
        <v>3.226817822204181E-2</v>
      </c>
      <c r="L1822" s="1">
        <f>'[1]Electricity and CHPs_CAP'!H$69</f>
        <v>3.4394914455356314E-2</v>
      </c>
      <c r="M1822" s="1">
        <f>'[1]Electricity and CHPs_CAP'!I$69</f>
        <v>3.633169183813148E-2</v>
      </c>
      <c r="N1822" s="1">
        <f>'[1]Electricity and CHPs_CAP'!J$69</f>
        <v>3.8154430719885106E-2</v>
      </c>
      <c r="O1822" s="1">
        <f>'[1]Electricity and CHPs_CAP'!K$69</f>
        <v>4.0188475770208398E-2</v>
      </c>
      <c r="P1822" s="1">
        <f>'[1]Electricity and CHPs_CAP'!L$69</f>
        <v>4.1318271382827641E-2</v>
      </c>
      <c r="Q1822" s="1">
        <f>'[1]Electricity and CHPs_CAP'!M$69</f>
        <v>4.3392580055718367E-2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11.164159297539568</v>
      </c>
      <c r="G1823" s="3">
        <f t="shared" ref="G1823:K1823" si="2008">SUM(G1824,G1843)</f>
        <v>11.927065046825309</v>
      </c>
      <c r="H1823" s="3">
        <f t="shared" si="2008"/>
        <v>12.042407298019516</v>
      </c>
      <c r="I1823" s="3">
        <f t="shared" si="2008"/>
        <v>12.370474776247349</v>
      </c>
      <c r="J1823" s="3">
        <f t="shared" si="2008"/>
        <v>11.100696263979188</v>
      </c>
      <c r="K1823" s="3">
        <f t="shared" si="2008"/>
        <v>10.737724164175658</v>
      </c>
      <c r="L1823" s="3">
        <f t="shared" ref="L1823:O1823" si="2009">SUM(L1824,L1843)</f>
        <v>10.801203103990582</v>
      </c>
      <c r="M1823" s="3">
        <f t="shared" si="2009"/>
        <v>10.15056081916812</v>
      </c>
      <c r="N1823" s="3">
        <f t="shared" si="2009"/>
        <v>9.7927655285243063</v>
      </c>
      <c r="O1823" s="3">
        <f t="shared" si="2009"/>
        <v>9.5498571325733241</v>
      </c>
      <c r="P1823" s="3">
        <f>SUM(P1824,P1843)</f>
        <v>9.0796559785955822</v>
      </c>
      <c r="Q1823" s="3">
        <f>SUM(Q1824,Q1843)</f>
        <v>8.0040814881618871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9.3031612376674993</v>
      </c>
      <c r="G1824" s="1">
        <f t="shared" ref="G1824:K1824" si="2010">SUM(G1825,G1828,G1830,G1833,G1835,G1837,G1839,G1841)</f>
        <v>9.9081861920239298</v>
      </c>
      <c r="H1824" s="1">
        <f t="shared" si="2010"/>
        <v>10.053807350409635</v>
      </c>
      <c r="I1824" s="1">
        <f t="shared" si="2010"/>
        <v>10.303791399808956</v>
      </c>
      <c r="J1824" s="1">
        <f t="shared" si="2010"/>
        <v>9.3157721414862653</v>
      </c>
      <c r="K1824" s="1">
        <f t="shared" si="2010"/>
        <v>8.9909401003810565</v>
      </c>
      <c r="L1824" s="1">
        <f t="shared" ref="L1824:O1824" si="2011">SUM(L1825,L1828,L1830,L1833,L1835,L1837,L1839,L1841)</f>
        <v>9.038294552034742</v>
      </c>
      <c r="M1824" s="1">
        <f t="shared" si="2011"/>
        <v>8.4620077988733637</v>
      </c>
      <c r="N1824" s="1">
        <f t="shared" si="2011"/>
        <v>8.0711916736921889</v>
      </c>
      <c r="O1824" s="1">
        <f t="shared" si="2011"/>
        <v>7.8689590597211998</v>
      </c>
      <c r="P1824" s="1">
        <f>SUM(P1825,P1828,P1830,P1833,P1835,P1837,P1839,P1841)</f>
        <v>7.4333560060002721</v>
      </c>
      <c r="Q1824" s="1">
        <f>SUM(Q1825,Q1828,Q1830,Q1833,Q1835,Q1837,Q1839,Q1841)</f>
        <v>6.3915310773698941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2.1116643818656087</v>
      </c>
      <c r="G1825" s="1">
        <f t="shared" ref="G1825:K1825" si="2012">SUM(G1826:G1827)</f>
        <v>2.4226177393622317</v>
      </c>
      <c r="H1825" s="1">
        <f t="shared" si="2012"/>
        <v>2.5659142103489971</v>
      </c>
      <c r="I1825" s="1">
        <f t="shared" si="2012"/>
        <v>2.7391749004185986</v>
      </c>
      <c r="J1825" s="1">
        <f t="shared" si="2012"/>
        <v>2.7851522593374685</v>
      </c>
      <c r="K1825" s="1">
        <f t="shared" si="2012"/>
        <v>2.7135043028097936</v>
      </c>
      <c r="L1825" s="1">
        <f t="shared" ref="L1825:O1825" si="2013">SUM(L1826:L1827)</f>
        <v>2.7435539932172013</v>
      </c>
      <c r="M1825" s="1">
        <f t="shared" si="2013"/>
        <v>2.5583539672959295</v>
      </c>
      <c r="N1825" s="1">
        <f t="shared" si="2013"/>
        <v>2.4214429715913441</v>
      </c>
      <c r="O1825" s="1">
        <f t="shared" si="2013"/>
        <v>2.4220605040486043</v>
      </c>
      <c r="P1825" s="1">
        <f>SUM(P1826:P1827)</f>
        <v>2.4098331775856798</v>
      </c>
      <c r="Q1825" s="1">
        <f>SUM(Q1826:Q1827)</f>
        <v>2.4045963219052999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0.67257341848758823</v>
      </c>
      <c r="G1826" s="1" cm="1">
        <f t="array" ref="G1826">SUMPRODUCT(([1]OUT_FinalEnergyCons!$B$4:$B$10000="var_cap")*1,(ISNUMBER(SEARCH("RH*-SHELCBR",[1]OUT_FinalEnergyCons!$A$4:$A$10000)))*1,[1]OUT_FinalEnergyCons!E$4:E$10000)</f>
        <v>0.71051283720083136</v>
      </c>
      <c r="H1826" s="1" cm="1">
        <f t="array" ref="H1826">SUMPRODUCT(([1]OUT_FinalEnergyCons!$B$4:$B$10000="var_cap")*1,(ISNUMBER(SEARCH("RH*-SHELCBR",[1]OUT_FinalEnergyCons!$A$4:$A$10000)))*1,[1]OUT_FinalEnergyCons!F$4:F$10000)</f>
        <v>0.71051423837596772</v>
      </c>
      <c r="I1826" s="1" cm="1">
        <f t="array" ref="I1826">SUMPRODUCT(([1]OUT_FinalEnergyCons!$B$4:$B$10000="var_cap")*1,(ISNUMBER(SEARCH("RH*-SHELCBR",[1]OUT_FinalEnergyCons!$A$4:$A$10000)))*1,[1]OUT_FinalEnergyCons!G$4:G$10000)</f>
        <v>0.71050389438343731</v>
      </c>
      <c r="J1826" s="1" cm="1">
        <f t="array" ref="J1826">SUMPRODUCT(([1]OUT_FinalEnergyCons!$B$4:$B$10000="var_cap")*1,(ISNUMBER(SEARCH("RH*-SHELCBR",[1]OUT_FinalEnergyCons!$A$4:$A$10000)))*1,[1]OUT_FinalEnergyCons!H$4:H$10000)</f>
        <v>0.44039552611168897</v>
      </c>
      <c r="K1826" s="1" cm="1">
        <f t="array" ref="K1826">SUMPRODUCT(([1]OUT_FinalEnergyCons!$B$4:$B$10000="var_cap")*1,(ISNUMBER(SEARCH("RH*-SHELCBR",[1]OUT_FinalEnergyCons!$A$4:$A$10000)))*1,[1]OUT_FinalEnergyCons!I$4:I$10000)</f>
        <v>0.3701122066650383</v>
      </c>
      <c r="L1826" s="1" cm="1">
        <f t="array" ref="L1826">SUMPRODUCT(([1]OUT_FinalEnergyCons!$B$4:$B$10000="var_cap")*1,(ISNUMBER(SEARCH("RH*-SHELCBR",[1]OUT_FinalEnergyCons!$A$4:$A$10000)))*1,[1]OUT_FinalEnergyCons!J$4:J$10000)</f>
        <v>0.40017369135827502</v>
      </c>
      <c r="M1826" s="1" cm="1">
        <f t="array" ref="M1826">SUMPRODUCT(([1]OUT_FinalEnergyCons!$B$4:$B$10000="var_cap")*1,(ISNUMBER(SEARCH("RH*-SHELCBR",[1]OUT_FinalEnergyCons!$A$4:$A$10000)))*1,[1]OUT_FinalEnergyCons!K$4:K$10000)</f>
        <v>0.19917692358912326</v>
      </c>
      <c r="N1826" s="1" cm="1">
        <f t="array" ref="N1826">SUMPRODUCT(([1]OUT_FinalEnergyCons!$B$4:$B$10000="var_cap")*1,(ISNUMBER(SEARCH("RH*-SHELCBR",[1]OUT_FinalEnergyCons!$A$4:$A$10000)))*1,[1]OUT_FinalEnergyCons!L$4:L$10000)</f>
        <v>6.2470099064594636E-2</v>
      </c>
      <c r="O1826" s="1" cm="1">
        <f t="array" ref="O1826">SUMPRODUCT(([1]OUT_FinalEnergyCons!$B$4:$B$10000="var_cap")*1,(ISNUMBER(SEARCH("RH*-SHELCBR",[1]OUT_FinalEnergyCons!$A$4:$A$10000)))*1,[1]OUT_FinalEnergyCons!M$4:M$10000)</f>
        <v>6.2824929452336947E-2</v>
      </c>
      <c r="P1826" s="1" cm="1">
        <f t="array" ref="P1826">SUMPRODUCT(([1]OUT_FinalEnergyCons!$B$4:$B$10000="var_cap")*1,(ISNUMBER(SEARCH("RH*-SHELCBR",[1]OUT_FinalEnergyCons!$A$4:$A$10000)))*1,[1]OUT_FinalEnergyCons!N$4:N$10000)</f>
        <v>5.0578101161439876E-2</v>
      </c>
      <c r="Q1826" s="1" cm="1">
        <f t="array" ref="Q1826">SUMPRODUCT(([1]OUT_FinalEnergyCons!$B$4:$B$10000="var_cap")*1,(ISNUMBER(SEARCH("RH*-SHELCBR",[1]OUT_FinalEnergyCons!$A$4:$A$10000)))*1,[1]OUT_FinalEnergyCons!O$4:O$10000)</f>
        <v>4.4767717358147809E-2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1.4390909633780207</v>
      </c>
      <c r="G1827" s="1" cm="1">
        <f t="array" ref="G1827">SUMPRODUCT(([1]OUT_FinalEnergyCons!$B$4:$B$10000="var_cap")*1,ISNUMBER(SEARCH("RH*-SHELCHP",[1]OUT_FinalEnergyCons!$A$4:$A$10000))*1,[1]OUT_FinalEnergyCons!E$4:E$10000)</f>
        <v>1.7121049021614001</v>
      </c>
      <c r="H1827" s="1" cm="1">
        <f t="array" ref="H1827">SUMPRODUCT(([1]OUT_FinalEnergyCons!$B$4:$B$10000="var_cap")*1,ISNUMBER(SEARCH("RH*-SHELCHP",[1]OUT_FinalEnergyCons!$A$4:$A$10000))*1,[1]OUT_FinalEnergyCons!F$4:F$10000)</f>
        <v>1.8553999719730296</v>
      </c>
      <c r="I1827" s="1" cm="1">
        <f t="array" ref="I1827">SUMPRODUCT(([1]OUT_FinalEnergyCons!$B$4:$B$10000="var_cap")*1,ISNUMBER(SEARCH("RH*-SHELCHP",[1]OUT_FinalEnergyCons!$A$4:$A$10000))*1,[1]OUT_FinalEnergyCons!G$4:G$10000)</f>
        <v>2.0286710060351614</v>
      </c>
      <c r="J1827" s="1" cm="1">
        <f t="array" ref="J1827">SUMPRODUCT(([1]OUT_FinalEnergyCons!$B$4:$B$10000="var_cap")*1,ISNUMBER(SEARCH("RH*-SHELCHP",[1]OUT_FinalEnergyCons!$A$4:$A$10000))*1,[1]OUT_FinalEnergyCons!H$4:H$10000)</f>
        <v>2.3447567332257795</v>
      </c>
      <c r="K1827" s="1" cm="1">
        <f t="array" ref="K1827">SUMPRODUCT(([1]OUT_FinalEnergyCons!$B$4:$B$10000="var_cap")*1,ISNUMBER(SEARCH("RH*-SHELCHP",[1]OUT_FinalEnergyCons!$A$4:$A$10000))*1,[1]OUT_FinalEnergyCons!I$4:I$10000)</f>
        <v>2.3433920961447554</v>
      </c>
      <c r="L1827" s="1" cm="1">
        <f t="array" ref="L1827">SUMPRODUCT(([1]OUT_FinalEnergyCons!$B$4:$B$10000="var_cap")*1,ISNUMBER(SEARCH("RH*-SHELCHP",[1]OUT_FinalEnergyCons!$A$4:$A$10000))*1,[1]OUT_FinalEnergyCons!J$4:J$10000)</f>
        <v>2.3433803018589261</v>
      </c>
      <c r="M1827" s="1" cm="1">
        <f t="array" ref="M1827">SUMPRODUCT(([1]OUT_FinalEnergyCons!$B$4:$B$10000="var_cap")*1,ISNUMBER(SEARCH("RH*-SHELCHP",[1]OUT_FinalEnergyCons!$A$4:$A$10000))*1,[1]OUT_FinalEnergyCons!K$4:K$10000)</f>
        <v>2.359177043706806</v>
      </c>
      <c r="N1827" s="1" cm="1">
        <f t="array" ref="N1827">SUMPRODUCT(([1]OUT_FinalEnergyCons!$B$4:$B$10000="var_cap")*1,ISNUMBER(SEARCH("RH*-SHELCHP",[1]OUT_FinalEnergyCons!$A$4:$A$10000))*1,[1]OUT_FinalEnergyCons!L$4:L$10000)</f>
        <v>2.3589728725267496</v>
      </c>
      <c r="O1827" s="1" cm="1">
        <f t="array" ref="O1827">SUMPRODUCT(([1]OUT_FinalEnergyCons!$B$4:$B$10000="var_cap")*1,ISNUMBER(SEARCH("RH*-SHELCHP",[1]OUT_FinalEnergyCons!$A$4:$A$10000))*1,[1]OUT_FinalEnergyCons!M$4:M$10000)</f>
        <v>2.3592355745962674</v>
      </c>
      <c r="P1827" s="1" cm="1">
        <f t="array" ref="P1827">SUMPRODUCT(([1]OUT_FinalEnergyCons!$B$4:$B$10000="var_cap")*1,ISNUMBER(SEARCH("RH*-SHELCHP",[1]OUT_FinalEnergyCons!$A$4:$A$10000))*1,[1]OUT_FinalEnergyCons!N$4:N$10000)</f>
        <v>2.3592550764242399</v>
      </c>
      <c r="Q1827" s="1" cm="1">
        <f t="array" ref="Q1827">SUMPRODUCT(([1]OUT_FinalEnergyCons!$B$4:$B$10000="var_cap")*1,ISNUMBER(SEARCH("RH*-SHELCHP",[1]OUT_FinalEnergyCons!$A$4:$A$10000))*1,[1]OUT_FinalEnergyCons!O$4:O$10000)</f>
        <v>2.3598286045471522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3.4073983679925397</v>
      </c>
      <c r="H1828" s="1">
        <f t="shared" si="2018"/>
        <v>3.4073907671336645</v>
      </c>
      <c r="I1828" s="1">
        <f t="shared" si="2018"/>
        <v>3.4073809868643985</v>
      </c>
      <c r="J1828" s="1">
        <f t="shared" si="2018"/>
        <v>2.4460686787105264</v>
      </c>
      <c r="K1828" s="1">
        <f t="shared" si="2018"/>
        <v>2.2860948466528912</v>
      </c>
      <c r="L1828" s="1">
        <f t="shared" si="2018"/>
        <v>2.2858061873307935</v>
      </c>
      <c r="M1828" s="1">
        <f t="shared" si="2018"/>
        <v>1.8793172690157285</v>
      </c>
      <c r="N1828" s="1">
        <f t="shared" si="2018"/>
        <v>1.7422010998030304</v>
      </c>
      <c r="O1828" s="1">
        <f t="shared" si="2018"/>
        <v>1.63099832443653</v>
      </c>
      <c r="P1828" s="1">
        <f>P1829</f>
        <v>1.0811640512466898</v>
      </c>
      <c r="Q1828" s="1">
        <f>Q1829</f>
        <v>0.55181753416409229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3.4073983679925397</v>
      </c>
      <c r="H1829" s="1" cm="1">
        <f t="array" ref="H1829">SUMPRODUCT(([1]OUT_FinalEnergyCons!$B$4:$B$10000="var_cap")*1, (ISNUMBER(SEARCH("RH*-SHLFOBR",[1]OUT_FinalEnergyCons!$A$4:$A$10000)))*1,[1]OUT_FinalEnergyCons!F$4:F$10000)</f>
        <v>3.4073907671336645</v>
      </c>
      <c r="I1829" s="1" cm="1">
        <f t="array" ref="I1829">SUMPRODUCT(([1]OUT_FinalEnergyCons!$B$4:$B$10000="var_cap")*1, (ISNUMBER(SEARCH("RH*-SHLFOBR",[1]OUT_FinalEnergyCons!$A$4:$A$10000)))*1,[1]OUT_FinalEnergyCons!G$4:G$10000)</f>
        <v>3.4073809868643985</v>
      </c>
      <c r="J1829" s="1" cm="1">
        <f t="array" ref="J1829">SUMPRODUCT(([1]OUT_FinalEnergyCons!$B$4:$B$10000="var_cap")*1, (ISNUMBER(SEARCH("RH*-SHLFOBR",[1]OUT_FinalEnergyCons!$A$4:$A$10000)))*1,[1]OUT_FinalEnergyCons!H$4:H$10000)</f>
        <v>2.4460686787105264</v>
      </c>
      <c r="K1829" s="1" cm="1">
        <f t="array" ref="K1829">SUMPRODUCT(([1]OUT_FinalEnergyCons!$B$4:$B$10000="var_cap")*1, (ISNUMBER(SEARCH("RH*-SHLFOBR",[1]OUT_FinalEnergyCons!$A$4:$A$10000)))*1,[1]OUT_FinalEnergyCons!I$4:I$10000)</f>
        <v>2.2860948466528912</v>
      </c>
      <c r="L1829" s="1" cm="1">
        <f t="array" ref="L1829">SUMPRODUCT(([1]OUT_FinalEnergyCons!$B$4:$B$10000="var_cap")*1, (ISNUMBER(SEARCH("RH*-SHLFOBR",[1]OUT_FinalEnergyCons!$A$4:$A$10000)))*1,[1]OUT_FinalEnergyCons!J$4:J$10000)</f>
        <v>2.2858061873307935</v>
      </c>
      <c r="M1829" s="1" cm="1">
        <f t="array" ref="M1829">SUMPRODUCT(([1]OUT_FinalEnergyCons!$B$4:$B$10000="var_cap")*1, (ISNUMBER(SEARCH("RH*-SHLFOBR",[1]OUT_FinalEnergyCons!$A$4:$A$10000)))*1,[1]OUT_FinalEnergyCons!K$4:K$10000)</f>
        <v>1.8793172690157285</v>
      </c>
      <c r="N1829" s="1" cm="1">
        <f t="array" ref="N1829">SUMPRODUCT(([1]OUT_FinalEnergyCons!$B$4:$B$10000="var_cap")*1, (ISNUMBER(SEARCH("RH*-SHLFOBR",[1]OUT_FinalEnergyCons!$A$4:$A$10000)))*1,[1]OUT_FinalEnergyCons!L$4:L$10000)</f>
        <v>1.7422010998030304</v>
      </c>
      <c r="O1829" s="1" cm="1">
        <f t="array" ref="O1829">SUMPRODUCT(([1]OUT_FinalEnergyCons!$B$4:$B$10000="var_cap")*1, (ISNUMBER(SEARCH("RH*-SHLFOBR",[1]OUT_FinalEnergyCons!$A$4:$A$10000)))*1,[1]OUT_FinalEnergyCons!M$4:M$10000)</f>
        <v>1.63099832443653</v>
      </c>
      <c r="P1829" s="1" cm="1">
        <f t="array" ref="P1829">SUMPRODUCT(([1]OUT_FinalEnergyCons!$B$4:$B$10000="var_cap")*1, (ISNUMBER(SEARCH("RH*-SHLFOBR",[1]OUT_FinalEnergyCons!$A$4:$A$10000)))*1,[1]OUT_FinalEnergyCons!N$4:N$10000)</f>
        <v>1.0811640512466898</v>
      </c>
      <c r="Q1829" s="1" cm="1">
        <f t="array" ref="Q1829">SUMPRODUCT(([1]OUT_FinalEnergyCons!$B$4:$B$10000="var_cap")*1, (ISNUMBER(SEARCH("RH*-SHLFOBR",[1]OUT_FinalEnergyCons!$A$4:$A$10000)))*1,[1]OUT_FinalEnergyCons!O$4:O$10000)</f>
        <v>0.55181753416409229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2.76875426072827</v>
      </c>
      <c r="G1830" s="1">
        <f t="shared" ref="G1830:K1830" si="2021">SUM(G1831:G1832)</f>
        <v>2.9952414962097698</v>
      </c>
      <c r="H1830" s="1">
        <f t="shared" si="2021"/>
        <v>2.9976880598276368</v>
      </c>
      <c r="I1830" s="1">
        <f t="shared" si="2021"/>
        <v>3.0629170777275094</v>
      </c>
      <c r="J1830" s="1">
        <f t="shared" si="2021"/>
        <v>3.2212375619464533</v>
      </c>
      <c r="K1830" s="1">
        <f t="shared" si="2021"/>
        <v>3.1859776003937612</v>
      </c>
      <c r="L1830" s="1">
        <f t="shared" ref="L1830:O1830" si="2022">SUM(L1831:L1832)</f>
        <v>3.2013354045108051</v>
      </c>
      <c r="M1830" s="1">
        <f t="shared" si="2022"/>
        <v>3.318756904074506</v>
      </c>
      <c r="N1830" s="1">
        <f t="shared" si="2022"/>
        <v>3.2179152213741715</v>
      </c>
      <c r="O1830" s="1">
        <f t="shared" si="2022"/>
        <v>3.1507656241029522</v>
      </c>
      <c r="P1830" s="1">
        <f>SUM(P1831:P1832)</f>
        <v>3.3088800951318538</v>
      </c>
      <c r="Q1830" s="1">
        <f>SUM(Q1831:Q1832)</f>
        <v>2.8839314498307171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2.9952390365650685</v>
      </c>
      <c r="H1831" s="1" cm="1">
        <f t="array" ref="H1831">SUMPRODUCT(([1]OUT_FinalEnergyCons!$B$4:$B$10000="var_cap")*1, (ISNUMBER(SEARCH("RH*-SHNGABR",[1]OUT_FinalEnergyCons!$A$4:$A$10000)))*1,[1]OUT_FinalEnergyCons!F$4:F$10000)</f>
        <v>2.9952439850707488</v>
      </c>
      <c r="I1831" s="1" cm="1">
        <f t="array" ref="I1831">SUMPRODUCT(([1]OUT_FinalEnergyCons!$B$4:$B$10000="var_cap")*1, (ISNUMBER(SEARCH("RH*-SHNGABR",[1]OUT_FinalEnergyCons!$A$4:$A$10000)))*1,[1]OUT_FinalEnergyCons!G$4:G$10000)</f>
        <v>3.0604603645552442</v>
      </c>
      <c r="J1831" s="1" cm="1">
        <f t="array" ref="J1831">SUMPRODUCT(([1]OUT_FinalEnergyCons!$B$4:$B$10000="var_cap")*1, (ISNUMBER(SEARCH("RH*-SHNGABR",[1]OUT_FinalEnergyCons!$A$4:$A$10000)))*1,[1]OUT_FinalEnergyCons!H$4:H$10000)</f>
        <v>3.0272676436032966</v>
      </c>
      <c r="K1831" s="1" cm="1">
        <f t="array" ref="K1831">SUMPRODUCT(([1]OUT_FinalEnergyCons!$B$4:$B$10000="var_cap")*1, (ISNUMBER(SEARCH("RH*-SHNGABR",[1]OUT_FinalEnergyCons!$A$4:$A$10000)))*1,[1]OUT_FinalEnergyCons!I$4:I$10000)</f>
        <v>2.8230595111703574</v>
      </c>
      <c r="L1831" s="1" cm="1">
        <f t="array" ref="L1831">SUMPRODUCT(([1]OUT_FinalEnergyCons!$B$4:$B$10000="var_cap")*1, (ISNUMBER(SEARCH("RH*-SHNGABR",[1]OUT_FinalEnergyCons!$A$4:$A$10000)))*1,[1]OUT_FinalEnergyCons!J$4:J$10000)</f>
        <v>2.7578657599000205</v>
      </c>
      <c r="M1831" s="1" cm="1">
        <f t="array" ref="M1831">SUMPRODUCT(([1]OUT_FinalEnergyCons!$B$4:$B$10000="var_cap")*1, (ISNUMBER(SEARCH("RH*-SHNGABR",[1]OUT_FinalEnergyCons!$A$4:$A$10000)))*1,[1]OUT_FinalEnergyCons!K$4:K$10000)</f>
        <v>2.6591768643829652</v>
      </c>
      <c r="N1831" s="1" cm="1">
        <f t="array" ref="N1831">SUMPRODUCT(([1]OUT_FinalEnergyCons!$B$4:$B$10000="var_cap")*1, (ISNUMBER(SEARCH("RH*-SHNGABR",[1]OUT_FinalEnergyCons!$A$4:$A$10000)))*1,[1]OUT_FinalEnergyCons!L$4:L$10000)</f>
        <v>2.5133261292894011</v>
      </c>
      <c r="O1831" s="1" cm="1">
        <f t="array" ref="O1831">SUMPRODUCT(([1]OUT_FinalEnergyCons!$B$4:$B$10000="var_cap")*1, (ISNUMBER(SEARCH("RH*-SHNGABR",[1]OUT_FinalEnergyCons!$A$4:$A$10000)))*1,[1]OUT_FinalEnergyCons!M$4:M$10000)</f>
        <v>2.4145840100533591</v>
      </c>
      <c r="P1831" s="1" cm="1">
        <f t="array" ref="P1831">SUMPRODUCT(([1]OUT_FinalEnergyCons!$B$4:$B$10000="var_cap")*1, (ISNUMBER(SEARCH("RH*-SHNGABR",[1]OUT_FinalEnergyCons!$A$4:$A$10000)))*1,[1]OUT_FinalEnergyCons!N$4:N$10000)</f>
        <v>2.2791536123134231</v>
      </c>
      <c r="Q1831" s="1" cm="1">
        <f t="array" ref="Q1831">SUMPRODUCT(([1]OUT_FinalEnergyCons!$B$4:$B$10000="var_cap")*1, (ISNUMBER(SEARCH("RH*-SHNGABR",[1]OUT_FinalEnergyCons!$A$4:$A$10000)))*1,[1]OUT_FinalEnergyCons!O$4:O$10000)</f>
        <v>1.8527186107120217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2.0948991988398799E-7</v>
      </c>
      <c r="G1832" s="1" cm="1">
        <f t="array" ref="G1832">SUMPRODUCT(([1]OUT_FinalEnergyCons!$B$4:$B$10000="var_cap")*1,ISNUMBER(SEARCH("RH*-SHngahp",[1]OUT_FinalEnergyCons!$A$4:$A$10000))*1,[1]OUT_FinalEnergyCons!E$4:E$10000)</f>
        <v>2.459644701308453E-6</v>
      </c>
      <c r="H1832" s="1" cm="1">
        <f t="array" ref="H1832">SUMPRODUCT(([1]OUT_FinalEnergyCons!$B$4:$B$10000="var_cap")*1,ISNUMBER(SEARCH("RH*-SHngahp",[1]OUT_FinalEnergyCons!$A$4:$A$10000))*1,[1]OUT_FinalEnergyCons!F$4:F$10000)</f>
        <v>2.4440747568878962E-3</v>
      </c>
      <c r="I1832" s="1" cm="1">
        <f t="array" ref="I1832">SUMPRODUCT(([1]OUT_FinalEnergyCons!$B$4:$B$10000="var_cap")*1,ISNUMBER(SEARCH("RH*-SHngahp",[1]OUT_FinalEnergyCons!$A$4:$A$10000))*1,[1]OUT_FinalEnergyCons!G$4:G$10000)</f>
        <v>2.4567131722652495E-3</v>
      </c>
      <c r="J1832" s="1" cm="1">
        <f t="array" ref="J1832">SUMPRODUCT(([1]OUT_FinalEnergyCons!$B$4:$B$10000="var_cap")*1,ISNUMBER(SEARCH("RH*-SHngahp",[1]OUT_FinalEnergyCons!$A$4:$A$10000))*1,[1]OUT_FinalEnergyCons!H$4:H$10000)</f>
        <v>0.19396991834315672</v>
      </c>
      <c r="K1832" s="1" cm="1">
        <f t="array" ref="K1832">SUMPRODUCT(([1]OUT_FinalEnergyCons!$B$4:$B$10000="var_cap")*1,ISNUMBER(SEARCH("RH*-SHngahp",[1]OUT_FinalEnergyCons!$A$4:$A$10000))*1,[1]OUT_FinalEnergyCons!I$4:I$10000)</f>
        <v>0.36291808922340396</v>
      </c>
      <c r="L1832" s="1" cm="1">
        <f t="array" ref="L1832">SUMPRODUCT(([1]OUT_FinalEnergyCons!$B$4:$B$10000="var_cap")*1,ISNUMBER(SEARCH("RH*-SHngahp",[1]OUT_FinalEnergyCons!$A$4:$A$10000))*1,[1]OUT_FinalEnergyCons!J$4:J$10000)</f>
        <v>0.44346964461078459</v>
      </c>
      <c r="M1832" s="1" cm="1">
        <f t="array" ref="M1832">SUMPRODUCT(([1]OUT_FinalEnergyCons!$B$4:$B$10000="var_cap")*1,ISNUMBER(SEARCH("RH*-SHngahp",[1]OUT_FinalEnergyCons!$A$4:$A$10000))*1,[1]OUT_FinalEnergyCons!K$4:K$10000)</f>
        <v>0.65958003969154089</v>
      </c>
      <c r="N1832" s="1" cm="1">
        <f t="array" ref="N1832">SUMPRODUCT(([1]OUT_FinalEnergyCons!$B$4:$B$10000="var_cap")*1,ISNUMBER(SEARCH("RH*-SHngahp",[1]OUT_FinalEnergyCons!$A$4:$A$10000))*1,[1]OUT_FinalEnergyCons!L$4:L$10000)</f>
        <v>0.70458909208477039</v>
      </c>
      <c r="O1832" s="1" cm="1">
        <f t="array" ref="O1832">SUMPRODUCT(([1]OUT_FinalEnergyCons!$B$4:$B$10000="var_cap")*1,ISNUMBER(SEARCH("RH*-SHngahp",[1]OUT_FinalEnergyCons!$A$4:$A$10000))*1,[1]OUT_FinalEnergyCons!M$4:M$10000)</f>
        <v>0.73618161404959315</v>
      </c>
      <c r="P1832" s="1" cm="1">
        <f t="array" ref="P1832">SUMPRODUCT(([1]OUT_FinalEnergyCons!$B$4:$B$10000="var_cap")*1,ISNUMBER(SEARCH("RH*-SHngahp",[1]OUT_FinalEnergyCons!$A$4:$A$10000))*1,[1]OUT_FinalEnergyCons!N$4:N$10000)</f>
        <v>1.0297264828184305</v>
      </c>
      <c r="Q1832" s="1" cm="1">
        <f t="array" ref="Q1832">SUMPRODUCT(([1]OUT_FinalEnergyCons!$B$4:$B$10000="var_cap")*1,ISNUMBER(SEARCH("RH*-SHngahp",[1]OUT_FinalEnergyCons!$A$4:$A$10000))*1,[1]OUT_FinalEnergyCons!O$4:O$10000)</f>
        <v>1.0312128391186957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6.9833353533793347E-3</v>
      </c>
      <c r="H1833" s="1">
        <f t="shared" si="2026"/>
        <v>4.8746667350263017E-4</v>
      </c>
      <c r="I1833" s="1">
        <f t="shared" si="2026"/>
        <v>4.4704840680200031E-4</v>
      </c>
      <c r="J1833" s="1">
        <f t="shared" si="2026"/>
        <v>1.1592340652686987E-4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6.9833353533793347E-3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4.8746667350263017E-4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4.4704840680200031E-4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1.1592340652686987E-4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0.6896529014706273</v>
      </c>
      <c r="G1835" s="1">
        <f t="shared" ref="G1835:O1835" si="2028">G1836</f>
        <v>0.69811525581790412</v>
      </c>
      <c r="H1835" s="1">
        <f t="shared" si="2028"/>
        <v>0.70377135851449546</v>
      </c>
      <c r="I1835" s="1">
        <f t="shared" si="2028"/>
        <v>0.70376649657416701</v>
      </c>
      <c r="J1835" s="1">
        <f t="shared" si="2028"/>
        <v>0.46861614632906634</v>
      </c>
      <c r="K1835" s="1">
        <f t="shared" si="2028"/>
        <v>0.408480401622554</v>
      </c>
      <c r="L1835" s="1">
        <f t="shared" si="2028"/>
        <v>0.40494697306532867</v>
      </c>
      <c r="M1835" s="1">
        <f t="shared" si="2028"/>
        <v>0.29940697321372972</v>
      </c>
      <c r="N1835" s="1">
        <f t="shared" si="2028"/>
        <v>0.28228233366805533</v>
      </c>
      <c r="O1835" s="1">
        <f t="shared" si="2028"/>
        <v>0.25354517896342726</v>
      </c>
      <c r="P1835" s="1">
        <f>P1836</f>
        <v>0.22545189184294689</v>
      </c>
      <c r="Q1835" s="1">
        <f>Q1836</f>
        <v>0.14402709157940907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0.6896529014706273</v>
      </c>
      <c r="G1836" s="1" cm="1">
        <f t="array" ref="G1836">SUMPRODUCT(([1]OUT_FinalEnergyCons!$B$4:$B$10000="var_cap")*1, (ISNUMBER(SEARCH("RH*-SHWODBR",[1]OUT_FinalEnergyCons!$A$4:$A$10000)))*1,[1]OUT_FinalEnergyCons!E$4:E$10000)</f>
        <v>0.69811525581790412</v>
      </c>
      <c r="H1836" s="1" cm="1">
        <f t="array" ref="H1836">SUMPRODUCT(([1]OUT_FinalEnergyCons!$B$4:$B$10000="var_cap")*1, (ISNUMBER(SEARCH("RH*-SHWODBR",[1]OUT_FinalEnergyCons!$A$4:$A$10000)))*1,[1]OUT_FinalEnergyCons!F$4:F$10000)</f>
        <v>0.70377135851449546</v>
      </c>
      <c r="I1836" s="1" cm="1">
        <f t="array" ref="I1836">SUMPRODUCT(([1]OUT_FinalEnergyCons!$B$4:$B$10000="var_cap")*1, (ISNUMBER(SEARCH("RH*-SHWODBR",[1]OUT_FinalEnergyCons!$A$4:$A$10000)))*1,[1]OUT_FinalEnergyCons!G$4:G$10000)</f>
        <v>0.70376649657416701</v>
      </c>
      <c r="J1836" s="1" cm="1">
        <f t="array" ref="J1836">SUMPRODUCT(([1]OUT_FinalEnergyCons!$B$4:$B$10000="var_cap")*1, (ISNUMBER(SEARCH("RH*-SHWODBR",[1]OUT_FinalEnergyCons!$A$4:$A$10000)))*1,[1]OUT_FinalEnergyCons!H$4:H$10000)</f>
        <v>0.46861614632906634</v>
      </c>
      <c r="K1836" s="1" cm="1">
        <f t="array" ref="K1836">SUMPRODUCT(([1]OUT_FinalEnergyCons!$B$4:$B$10000="var_cap")*1, (ISNUMBER(SEARCH("RH*-SHWODBR",[1]OUT_FinalEnergyCons!$A$4:$A$10000)))*1,[1]OUT_FinalEnergyCons!I$4:I$10000)</f>
        <v>0.408480401622554</v>
      </c>
      <c r="L1836" s="1" cm="1">
        <f t="array" ref="L1836">SUMPRODUCT(([1]OUT_FinalEnergyCons!$B$4:$B$10000="var_cap")*1, (ISNUMBER(SEARCH("RH*-SHWODBR",[1]OUT_FinalEnergyCons!$A$4:$A$10000)))*1,[1]OUT_FinalEnergyCons!J$4:J$10000)</f>
        <v>0.40494697306532867</v>
      </c>
      <c r="M1836" s="1" cm="1">
        <f t="array" ref="M1836">SUMPRODUCT(([1]OUT_FinalEnergyCons!$B$4:$B$10000="var_cap")*1, (ISNUMBER(SEARCH("RH*-SHWODBR",[1]OUT_FinalEnergyCons!$A$4:$A$10000)))*1,[1]OUT_FinalEnergyCons!K$4:K$10000)</f>
        <v>0.29940697321372972</v>
      </c>
      <c r="N1836" s="1" cm="1">
        <f t="array" ref="N1836">SUMPRODUCT(([1]OUT_FinalEnergyCons!$B$4:$B$10000="var_cap")*1, (ISNUMBER(SEARCH("RH*-SHWODBR",[1]OUT_FinalEnergyCons!$A$4:$A$10000)))*1,[1]OUT_FinalEnergyCons!L$4:L$10000)</f>
        <v>0.28228233366805533</v>
      </c>
      <c r="O1836" s="1" cm="1">
        <f t="array" ref="O1836">SUMPRODUCT(([1]OUT_FinalEnergyCons!$B$4:$B$10000="var_cap")*1, (ISNUMBER(SEARCH("RH*-SHWODBR",[1]OUT_FinalEnergyCons!$A$4:$A$10000)))*1,[1]OUT_FinalEnergyCons!M$4:M$10000)</f>
        <v>0.25354517896342726</v>
      </c>
      <c r="P1836" s="1" cm="1">
        <f t="array" ref="P1836">SUMPRODUCT(([1]OUT_FinalEnergyCons!$B$4:$B$10000="var_cap")*1, (ISNUMBER(SEARCH("RH*-SHWODBR",[1]OUT_FinalEnergyCons!$A$4:$A$10000)))*1,[1]OUT_FinalEnergyCons!N$4:N$10000)</f>
        <v>0.22545189184294689</v>
      </c>
      <c r="Q1836" s="1" cm="1">
        <f t="array" ref="Q1836">SUMPRODUCT(([1]OUT_FinalEnergyCons!$B$4:$B$10000="var_cap")*1, (ISNUMBER(SEARCH("RH*-SHWODBR",[1]OUT_FinalEnergyCons!$A$4:$A$10000)))*1,[1]OUT_FinalEnergyCons!O$4:O$10000)</f>
        <v>0.14402709157940907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0.20447874790354548</v>
      </c>
      <c r="G1837" s="1">
        <f t="shared" ref="G1837:O1837" si="2031">G1838</f>
        <v>0.24047194739422739</v>
      </c>
      <c r="H1837" s="1">
        <f t="shared" si="2031"/>
        <v>0.24062901589960953</v>
      </c>
      <c r="I1837" s="1">
        <f t="shared" si="2031"/>
        <v>0.25193785294478432</v>
      </c>
      <c r="J1837" s="1">
        <f t="shared" si="2031"/>
        <v>0.2599059367855579</v>
      </c>
      <c r="K1837" s="1">
        <f t="shared" si="2031"/>
        <v>0.26573125113650148</v>
      </c>
      <c r="L1837" s="1">
        <f t="shared" si="2031"/>
        <v>0.27163443020386296</v>
      </c>
      <c r="M1837" s="1">
        <f t="shared" si="2031"/>
        <v>0.27561685516651108</v>
      </c>
      <c r="N1837" s="1">
        <f t="shared" si="2031"/>
        <v>0.27894384895797353</v>
      </c>
      <c r="O1837" s="1">
        <f t="shared" si="2031"/>
        <v>0.28244302486177675</v>
      </c>
      <c r="P1837" s="1">
        <f>P1838</f>
        <v>0.28174535374739706</v>
      </c>
      <c r="Q1837" s="1">
        <f>Q1838</f>
        <v>0.28218760357860528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0.20447874790354548</v>
      </c>
      <c r="G1838" s="1" cm="1">
        <f t="array" ref="G1838">SUMPRODUCT(([1]OUT_FinalEnergyCons!$B$4:$B$10000="var_cap")*1, (ISNUMBER(SEARCH("RH*-SHPLTBR",[1]OUT_FinalEnergyCons!$A$4:$A$10000)))*1,[1]OUT_FinalEnergyCons!E$4:E$10000)</f>
        <v>0.24047194739422739</v>
      </c>
      <c r="H1838" s="1" cm="1">
        <f t="array" ref="H1838">SUMPRODUCT(([1]OUT_FinalEnergyCons!$B$4:$B$10000="var_cap")*1, (ISNUMBER(SEARCH("RH*-SHPLTBR",[1]OUT_FinalEnergyCons!$A$4:$A$10000)))*1,[1]OUT_FinalEnergyCons!F$4:F$10000)</f>
        <v>0.24062901589960953</v>
      </c>
      <c r="I1838" s="1" cm="1">
        <f t="array" ref="I1838">SUMPRODUCT(([1]OUT_FinalEnergyCons!$B$4:$B$10000="var_cap")*1, (ISNUMBER(SEARCH("RH*-SHPLTBR",[1]OUT_FinalEnergyCons!$A$4:$A$10000)))*1,[1]OUT_FinalEnergyCons!G$4:G$10000)</f>
        <v>0.25193785294478432</v>
      </c>
      <c r="J1838" s="1" cm="1">
        <f t="array" ref="J1838">SUMPRODUCT(([1]OUT_FinalEnergyCons!$B$4:$B$10000="var_cap")*1, (ISNUMBER(SEARCH("RH*-SHPLTBR",[1]OUT_FinalEnergyCons!$A$4:$A$10000)))*1,[1]OUT_FinalEnergyCons!H$4:H$10000)</f>
        <v>0.2599059367855579</v>
      </c>
      <c r="K1838" s="1" cm="1">
        <f t="array" ref="K1838">SUMPRODUCT(([1]OUT_FinalEnergyCons!$B$4:$B$10000="var_cap")*1, (ISNUMBER(SEARCH("RH*-SHPLTBR",[1]OUT_FinalEnergyCons!$A$4:$A$10000)))*1,[1]OUT_FinalEnergyCons!I$4:I$10000)</f>
        <v>0.26573125113650148</v>
      </c>
      <c r="L1838" s="1" cm="1">
        <f t="array" ref="L1838">SUMPRODUCT(([1]OUT_FinalEnergyCons!$B$4:$B$10000="var_cap")*1, (ISNUMBER(SEARCH("RH*-SHPLTBR",[1]OUT_FinalEnergyCons!$A$4:$A$10000)))*1,[1]OUT_FinalEnergyCons!J$4:J$10000)</f>
        <v>0.27163443020386296</v>
      </c>
      <c r="M1838" s="1" cm="1">
        <f t="array" ref="M1838">SUMPRODUCT(([1]OUT_FinalEnergyCons!$B$4:$B$10000="var_cap")*1, (ISNUMBER(SEARCH("RH*-SHPLTBR",[1]OUT_FinalEnergyCons!$A$4:$A$10000)))*1,[1]OUT_FinalEnergyCons!K$4:K$10000)</f>
        <v>0.27561685516651108</v>
      </c>
      <c r="N1838" s="1" cm="1">
        <f t="array" ref="N1838">SUMPRODUCT(([1]OUT_FinalEnergyCons!$B$4:$B$10000="var_cap")*1, (ISNUMBER(SEARCH("RH*-SHPLTBR",[1]OUT_FinalEnergyCons!$A$4:$A$10000)))*1,[1]OUT_FinalEnergyCons!L$4:L$10000)</f>
        <v>0.27894384895797353</v>
      </c>
      <c r="O1838" s="1" cm="1">
        <f t="array" ref="O1838">SUMPRODUCT(([1]OUT_FinalEnergyCons!$B$4:$B$10000="var_cap")*1, (ISNUMBER(SEARCH("RH*-SHPLTBR",[1]OUT_FinalEnergyCons!$A$4:$A$10000)))*1,[1]OUT_FinalEnergyCons!M$4:M$10000)</f>
        <v>0.28244302486177675</v>
      </c>
      <c r="P1838" s="1" cm="1">
        <f t="array" ref="P1838">SUMPRODUCT(([1]OUT_FinalEnergyCons!$B$4:$B$10000="var_cap")*1, (ISNUMBER(SEARCH("RH*-SHPLTBR",[1]OUT_FinalEnergyCons!$A$4:$A$10000)))*1,[1]OUT_FinalEnergyCons!N$4:N$10000)</f>
        <v>0.28174535374739706</v>
      </c>
      <c r="Q1838" s="1" cm="1">
        <f t="array" ref="Q1838">SUMPRODUCT(([1]OUT_FinalEnergyCons!$B$4:$B$10000="var_cap")*1, (ISNUMBER(SEARCH("RH*-SHPLTBR",[1]OUT_FinalEnergyCons!$A$4:$A$10000)))*1,[1]OUT_FinalEnergyCons!O$4:O$10000)</f>
        <v>0.28218760357860528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0.11420556258876835</v>
      </c>
      <c r="G1839" s="1">
        <f t="shared" ref="G1839:O1839" si="2034">G1840</f>
        <v>0.13735804989387929</v>
      </c>
      <c r="H1839" s="1">
        <f t="shared" si="2034"/>
        <v>0.13792647201172842</v>
      </c>
      <c r="I1839" s="1">
        <f t="shared" si="2034"/>
        <v>0.1381670368726978</v>
      </c>
      <c r="J1839" s="1">
        <f t="shared" si="2034"/>
        <v>0.1346756349706647</v>
      </c>
      <c r="K1839" s="1">
        <f t="shared" si="2034"/>
        <v>0.13115169776555458</v>
      </c>
      <c r="L1839" s="1">
        <f t="shared" si="2034"/>
        <v>0.13101756370675133</v>
      </c>
      <c r="M1839" s="1">
        <f t="shared" si="2034"/>
        <v>0.13055583010695845</v>
      </c>
      <c r="N1839" s="1">
        <f t="shared" si="2034"/>
        <v>0.12840619829761385</v>
      </c>
      <c r="O1839" s="1">
        <f t="shared" si="2034"/>
        <v>0.12914640330790958</v>
      </c>
      <c r="P1839" s="1">
        <f>P1840</f>
        <v>0.126281436445705</v>
      </c>
      <c r="Q1839" s="1">
        <f>Q1840</f>
        <v>0.1249710763117699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0.11420556258876835</v>
      </c>
      <c r="G1840" s="1" cm="1">
        <f t="array" ref="G1840">SUMPRODUCT(([1]OUT_FinalEnergyCons!$B$4:$B$10000="var_cap")*1, (ISNUMBER(SEARCH("RH*-SHSOLBR",[1]OUT_FinalEnergyCons!$A$4:$A$10000)))*1,[1]OUT_FinalEnergyCons!E$4:E$10000)</f>
        <v>0.13735804989387929</v>
      </c>
      <c r="H1840" s="1" cm="1">
        <f t="array" ref="H1840">SUMPRODUCT(([1]OUT_FinalEnergyCons!$B$4:$B$10000="var_cap")*1, (ISNUMBER(SEARCH("RH*-SHSOLBR",[1]OUT_FinalEnergyCons!$A$4:$A$10000)))*1,[1]OUT_FinalEnergyCons!F$4:F$10000)</f>
        <v>0.13792647201172842</v>
      </c>
      <c r="I1840" s="1" cm="1">
        <f t="array" ref="I1840">SUMPRODUCT(([1]OUT_FinalEnergyCons!$B$4:$B$10000="var_cap")*1, (ISNUMBER(SEARCH("RH*-SHSOLBR",[1]OUT_FinalEnergyCons!$A$4:$A$10000)))*1,[1]OUT_FinalEnergyCons!G$4:G$10000)</f>
        <v>0.1381670368726978</v>
      </c>
      <c r="J1840" s="1" cm="1">
        <f t="array" ref="J1840">SUMPRODUCT(([1]OUT_FinalEnergyCons!$B$4:$B$10000="var_cap")*1, (ISNUMBER(SEARCH("RH*-SHSOLBR",[1]OUT_FinalEnergyCons!$A$4:$A$10000)))*1,[1]OUT_FinalEnergyCons!H$4:H$10000)</f>
        <v>0.1346756349706647</v>
      </c>
      <c r="K1840" s="1" cm="1">
        <f t="array" ref="K1840">SUMPRODUCT(([1]OUT_FinalEnergyCons!$B$4:$B$10000="var_cap")*1, (ISNUMBER(SEARCH("RH*-SHSOLBR",[1]OUT_FinalEnergyCons!$A$4:$A$10000)))*1,[1]OUT_FinalEnergyCons!I$4:I$10000)</f>
        <v>0.13115169776555458</v>
      </c>
      <c r="L1840" s="1" cm="1">
        <f t="array" ref="L1840">SUMPRODUCT(([1]OUT_FinalEnergyCons!$B$4:$B$10000="var_cap")*1, (ISNUMBER(SEARCH("RH*-SHSOLBR",[1]OUT_FinalEnergyCons!$A$4:$A$10000)))*1,[1]OUT_FinalEnergyCons!J$4:J$10000)</f>
        <v>0.13101756370675133</v>
      </c>
      <c r="M1840" s="1" cm="1">
        <f t="array" ref="M1840">SUMPRODUCT(([1]OUT_FinalEnergyCons!$B$4:$B$10000="var_cap")*1, (ISNUMBER(SEARCH("RH*-SHSOLBR",[1]OUT_FinalEnergyCons!$A$4:$A$10000)))*1,[1]OUT_FinalEnergyCons!K$4:K$10000)</f>
        <v>0.13055583010695845</v>
      </c>
      <c r="N1840" s="1" cm="1">
        <f t="array" ref="N1840">SUMPRODUCT(([1]OUT_FinalEnergyCons!$B$4:$B$10000="var_cap")*1, (ISNUMBER(SEARCH("RH*-SHSOLBR",[1]OUT_FinalEnergyCons!$A$4:$A$10000)))*1,[1]OUT_FinalEnergyCons!L$4:L$10000)</f>
        <v>0.12840619829761385</v>
      </c>
      <c r="O1840" s="1" cm="1">
        <f t="array" ref="O1840">SUMPRODUCT(([1]OUT_FinalEnergyCons!$B$4:$B$10000="var_cap")*1, (ISNUMBER(SEARCH("RH*-SHSOLBR",[1]OUT_FinalEnergyCons!$A$4:$A$10000)))*1,[1]OUT_FinalEnergyCons!M$4:M$10000)</f>
        <v>0.12914640330790958</v>
      </c>
      <c r="P1840" s="1" cm="1">
        <f t="array" ref="P1840">SUMPRODUCT(([1]OUT_FinalEnergyCons!$B$4:$B$10000="var_cap")*1, (ISNUMBER(SEARCH("RH*-SHSOLBR",[1]OUT_FinalEnergyCons!$A$4:$A$10000)))*1,[1]OUT_FinalEnergyCons!N$4:N$10000)</f>
        <v>0.126281436445705</v>
      </c>
      <c r="Q1840" s="1" cm="1">
        <f t="array" ref="Q1840">SUMPRODUCT(([1]OUT_FinalEnergyCons!$B$4:$B$10000="var_cap")*1, (ISNUMBER(SEARCH("RH*-SHSOLBR",[1]OUT_FinalEnergyCons!$A$4:$A$10000)))*1,[1]OUT_FinalEnergyCons!O$4:O$10000)</f>
        <v>0.1249710763117699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1.860998059872069</v>
      </c>
      <c r="G1843" s="1">
        <f t="shared" ref="G1843" si="2040">SUM(G1844,G1847,G1849,G1852,G1854,G1856,G1858,G1860)</f>
        <v>2.0188788548013799</v>
      </c>
      <c r="H1843" s="1">
        <f t="shared" ref="H1843" si="2041">SUM(H1844,H1847,H1849,H1852,H1854,H1856,H1858,H1860)</f>
        <v>1.9885999476098819</v>
      </c>
      <c r="I1843" s="1">
        <f t="shared" ref="I1843" si="2042">SUM(I1844,I1847,I1849,I1852,I1854,I1856,I1858,I1860)</f>
        <v>2.0666833764383932</v>
      </c>
      <c r="J1843" s="1">
        <f t="shared" ref="J1843" si="2043">SUM(J1844,J1847,J1849,J1852,J1854,J1856,J1858,J1860)</f>
        <v>1.7849241224929218</v>
      </c>
      <c r="K1843" s="1">
        <f t="shared" ref="K1843" si="2044">SUM(K1844,K1847,K1849,K1852,K1854,K1856,K1858,K1860)</f>
        <v>1.7467840637946019</v>
      </c>
      <c r="L1843" s="1">
        <f t="shared" ref="L1843:O1843" si="2045">SUM(L1844,L1847,L1849,L1852,L1854,L1856,L1858,L1860)</f>
        <v>1.762908551955841</v>
      </c>
      <c r="M1843" s="1">
        <f t="shared" si="2045"/>
        <v>1.6885530202947567</v>
      </c>
      <c r="N1843" s="1">
        <f t="shared" si="2045"/>
        <v>1.7215738548321176</v>
      </c>
      <c r="O1843" s="1">
        <f t="shared" si="2045"/>
        <v>1.6808980728521243</v>
      </c>
      <c r="P1843" s="1">
        <f>SUM(P1844,P1847,P1849,P1852,P1854,P1856,P1858,P1860)</f>
        <v>1.6462999725953107</v>
      </c>
      <c r="Q1843" s="1">
        <f>SUM(Q1844,Q1847,Q1849,Q1852,Q1854,Q1856,Q1858,Q1860)</f>
        <v>1.6125504107919932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0.65093995134992455</v>
      </c>
      <c r="G1844" s="1">
        <f t="shared" ref="G1844" si="2047">SUM(G1845:G1846)</f>
        <v>0.71904720528651467</v>
      </c>
      <c r="H1844" s="1">
        <f t="shared" ref="H1844" si="2048">SUM(H1845:H1846)</f>
        <v>0.80996736896128607</v>
      </c>
      <c r="I1844" s="1">
        <f t="shared" ref="I1844" si="2049">SUM(I1845:I1846)</f>
        <v>0.88230843379763702</v>
      </c>
      <c r="J1844" s="1">
        <f t="shared" ref="J1844" si="2050">SUM(J1845:J1846)</f>
        <v>0.81040477208368022</v>
      </c>
      <c r="K1844" s="1">
        <f t="shared" ref="K1844" si="2051">SUM(K1845:K1846)</f>
        <v>0.79451343315415546</v>
      </c>
      <c r="L1844" s="1">
        <f t="shared" ref="L1844:O1844" si="2052">SUM(L1845:L1846)</f>
        <v>0.81625772748203829</v>
      </c>
      <c r="M1844" s="1">
        <f t="shared" si="2052"/>
        <v>0.69793312627462512</v>
      </c>
      <c r="N1844" s="1">
        <f t="shared" si="2052"/>
        <v>0.75330185338599476</v>
      </c>
      <c r="O1844" s="1">
        <f t="shared" si="2052"/>
        <v>0.75326938561945689</v>
      </c>
      <c r="P1844" s="1">
        <f>SUM(P1845:P1846)</f>
        <v>0.66315329558058245</v>
      </c>
      <c r="Q1844" s="1">
        <f>SUM(Q1845:Q1846)</f>
        <v>0.73181283174496825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0.4375847610304</v>
      </c>
      <c r="G1845" s="1" cm="1">
        <f t="array" ref="G1845">SUMPRODUCT(([1]OUT_FinalEnergyCons!$B$4:$B$10000="var_cap")*1,(ISNUMBER(SEARCH("RH*-WHELCBR",[1]OUT_FinalEnergyCons!$A$4:$A$10000)))*1,[1]OUT_FinalEnergyCons!E$4:E$10000)</f>
        <v>0.47290770397609028</v>
      </c>
      <c r="H1845" s="1" cm="1">
        <f t="array" ref="H1845">SUMPRODUCT(([1]OUT_FinalEnergyCons!$B$4:$B$10000="var_cap")*1,(ISNUMBER(SEARCH("RH*-WHELCBR",[1]OUT_FinalEnergyCons!$A$4:$A$10000)))*1,[1]OUT_FinalEnergyCons!F$4:F$10000)</f>
        <v>0.47291010981417447</v>
      </c>
      <c r="I1845" s="1" cm="1">
        <f t="array" ref="I1845">SUMPRODUCT(([1]OUT_FinalEnergyCons!$B$4:$B$10000="var_cap")*1,(ISNUMBER(SEARCH("RH*-WHELCBR",[1]OUT_FinalEnergyCons!$A$4:$A$10000)))*1,[1]OUT_FinalEnergyCons!G$4:G$10000)</f>
        <v>0.47290947160701807</v>
      </c>
      <c r="J1845" s="1" cm="1">
        <f t="array" ref="J1845">SUMPRODUCT(([1]OUT_FinalEnergyCons!$B$4:$B$10000="var_cap")*1,(ISNUMBER(SEARCH("RH*-WHELCBR",[1]OUT_FinalEnergyCons!$A$4:$A$10000)))*1,[1]OUT_FinalEnergyCons!H$4:H$10000)</f>
        <v>0.28098025370209134</v>
      </c>
      <c r="K1845" s="1" cm="1">
        <f t="array" ref="K1845">SUMPRODUCT(([1]OUT_FinalEnergyCons!$B$4:$B$10000="var_cap")*1,(ISNUMBER(SEARCH("RH*-WHELCBR",[1]OUT_FinalEnergyCons!$A$4:$A$10000)))*1,[1]OUT_FinalEnergyCons!I$4:I$10000)</f>
        <v>0.24937693603964253</v>
      </c>
      <c r="L1845" s="1" cm="1">
        <f t="array" ref="L1845">SUMPRODUCT(([1]OUT_FinalEnergyCons!$B$4:$B$10000="var_cap")*1,(ISNUMBER(SEARCH("RH*-WHELCBR",[1]OUT_FinalEnergyCons!$A$4:$A$10000)))*1,[1]OUT_FinalEnergyCons!J$4:J$10000)</f>
        <v>0.24937927454589656</v>
      </c>
      <c r="M1845" s="1" cm="1">
        <f t="array" ref="M1845">SUMPRODUCT(([1]OUT_FinalEnergyCons!$B$4:$B$10000="var_cap")*1,(ISNUMBER(SEARCH("RH*-WHELCBR",[1]OUT_FinalEnergyCons!$A$4:$A$10000)))*1,[1]OUT_FinalEnergyCons!K$4:K$10000)</f>
        <v>0.13072143652679685</v>
      </c>
      <c r="N1845" s="1" cm="1">
        <f t="array" ref="N1845">SUMPRODUCT(([1]OUT_FinalEnergyCons!$B$4:$B$10000="var_cap")*1,(ISNUMBER(SEARCH("RH*-WHELCBR",[1]OUT_FinalEnergyCons!$A$4:$A$10000)))*1,[1]OUT_FinalEnergyCons!L$4:L$10000)</f>
        <v>4.6112645837361001E-2</v>
      </c>
      <c r="O1845" s="1" cm="1">
        <f t="array" ref="O1845">SUMPRODUCT(([1]OUT_FinalEnergyCons!$B$4:$B$10000="var_cap")*1,(ISNUMBER(SEARCH("RH*-WHELCBR",[1]OUT_FinalEnergyCons!$A$4:$A$10000)))*1,[1]OUT_FinalEnergyCons!M$4:M$10000)</f>
        <v>4.0106632555187767E-2</v>
      </c>
      <c r="P1845" s="1" cm="1">
        <f t="array" ref="P1845">SUMPRODUCT(([1]OUT_FinalEnergyCons!$B$4:$B$10000="var_cap")*1,(ISNUMBER(SEARCH("RH*-WHELCBR",[1]OUT_FinalEnergyCons!$A$4:$A$10000)))*1,[1]OUT_FinalEnergyCons!N$4:N$10000)</f>
        <v>3.4472199913618599E-2</v>
      </c>
      <c r="Q1845" s="1" cm="1">
        <f t="array" ref="Q1845">SUMPRODUCT(([1]OUT_FinalEnergyCons!$B$4:$B$10000="var_cap")*1,(ISNUMBER(SEARCH("RH*-WHELCBR",[1]OUT_FinalEnergyCons!$A$4:$A$10000)))*1,[1]OUT_FinalEnergyCons!O$4:O$10000)</f>
        <v>2.9727189570042081E-2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0.21335519031952455</v>
      </c>
      <c r="G1846" s="1" cm="1">
        <f t="array" ref="G1846">SUMPRODUCT(([1]OUT_FinalEnergyCons!$B$4:$B$10000="var_cap")*1,ISNUMBER(SEARCH("RH*-WHELCHP",[1]OUT_FinalEnergyCons!$A$4:$A$10000))*1,[1]OUT_FinalEnergyCons!E$4:E$10000)</f>
        <v>0.24613950131042445</v>
      </c>
      <c r="H1846" s="1" cm="1">
        <f t="array" ref="H1846">SUMPRODUCT(([1]OUT_FinalEnergyCons!$B$4:$B$10000="var_cap")*1,ISNUMBER(SEARCH("RH*-WHELCHP",[1]OUT_FinalEnergyCons!$A$4:$A$10000))*1,[1]OUT_FinalEnergyCons!F$4:F$10000)</f>
        <v>0.33705725914711154</v>
      </c>
      <c r="I1846" s="1" cm="1">
        <f t="array" ref="I1846">SUMPRODUCT(([1]OUT_FinalEnergyCons!$B$4:$B$10000="var_cap")*1,ISNUMBER(SEARCH("RH*-WHELCHP",[1]OUT_FinalEnergyCons!$A$4:$A$10000))*1,[1]OUT_FinalEnergyCons!G$4:G$10000)</f>
        <v>0.40939896219061894</v>
      </c>
      <c r="J1846" s="1" cm="1">
        <f t="array" ref="J1846">SUMPRODUCT(([1]OUT_FinalEnergyCons!$B$4:$B$10000="var_cap")*1,ISNUMBER(SEARCH("RH*-WHELCHP",[1]OUT_FinalEnergyCons!$A$4:$A$10000))*1,[1]OUT_FinalEnergyCons!H$4:H$10000)</f>
        <v>0.52942451838158888</v>
      </c>
      <c r="K1846" s="1" cm="1">
        <f t="array" ref="K1846">SUMPRODUCT(([1]OUT_FinalEnergyCons!$B$4:$B$10000="var_cap")*1,ISNUMBER(SEARCH("RH*-WHELCHP",[1]OUT_FinalEnergyCons!$A$4:$A$10000))*1,[1]OUT_FinalEnergyCons!I$4:I$10000)</f>
        <v>0.54513649711451295</v>
      </c>
      <c r="L1846" s="1" cm="1">
        <f t="array" ref="L1846">SUMPRODUCT(([1]OUT_FinalEnergyCons!$B$4:$B$10000="var_cap")*1,ISNUMBER(SEARCH("RH*-WHELCHP",[1]OUT_FinalEnergyCons!$A$4:$A$10000))*1,[1]OUT_FinalEnergyCons!J$4:J$10000)</f>
        <v>0.5668784529361417</v>
      </c>
      <c r="M1846" s="1" cm="1">
        <f t="array" ref="M1846">SUMPRODUCT(([1]OUT_FinalEnergyCons!$B$4:$B$10000="var_cap")*1,ISNUMBER(SEARCH("RH*-WHELCHP",[1]OUT_FinalEnergyCons!$A$4:$A$10000))*1,[1]OUT_FinalEnergyCons!K$4:K$10000)</f>
        <v>0.56721168974782821</v>
      </c>
      <c r="N1846" s="1" cm="1">
        <f t="array" ref="N1846">SUMPRODUCT(([1]OUT_FinalEnergyCons!$B$4:$B$10000="var_cap")*1,ISNUMBER(SEARCH("RH*-WHELCHP",[1]OUT_FinalEnergyCons!$A$4:$A$10000))*1,[1]OUT_FinalEnergyCons!L$4:L$10000)</f>
        <v>0.70718920754863379</v>
      </c>
      <c r="O1846" s="1" cm="1">
        <f t="array" ref="O1846">SUMPRODUCT(([1]OUT_FinalEnergyCons!$B$4:$B$10000="var_cap")*1,ISNUMBER(SEARCH("RH*-WHELCHP",[1]OUT_FinalEnergyCons!$A$4:$A$10000))*1,[1]OUT_FinalEnergyCons!M$4:M$10000)</f>
        <v>0.71316275306426913</v>
      </c>
      <c r="P1846" s="1" cm="1">
        <f t="array" ref="P1846">SUMPRODUCT(([1]OUT_FinalEnergyCons!$B$4:$B$10000="var_cap")*1,ISNUMBER(SEARCH("RH*-WHELCHP",[1]OUT_FinalEnergyCons!$A$4:$A$10000))*1,[1]OUT_FinalEnergyCons!N$4:N$10000)</f>
        <v>0.62868109566696384</v>
      </c>
      <c r="Q1846" s="1" cm="1">
        <f t="array" ref="Q1846">SUMPRODUCT(([1]OUT_FinalEnergyCons!$B$4:$B$10000="var_cap")*1,ISNUMBER(SEARCH("RH*-WHELCHP",[1]OUT_FinalEnergyCons!$A$4:$A$10000))*1,[1]OUT_FinalEnergyCons!O$4:O$10000)</f>
        <v>0.70208564217492619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0.47737914906765516</v>
      </c>
      <c r="H1847" s="1">
        <f t="shared" ref="H1847" si="2057">H1848</f>
        <v>0.17445103841921833</v>
      </c>
      <c r="I1847" s="1">
        <f t="shared" ref="I1847" si="2058">I1848</f>
        <v>0.17441491898233102</v>
      </c>
      <c r="J1847" s="1">
        <f t="shared" ref="J1847" si="2059">J1848</f>
        <v>4.5232357205572796E-2</v>
      </c>
      <c r="K1847" s="1">
        <f t="shared" ref="K1847:O1847" si="2060">K1848</f>
        <v>8.542912267465474E-4</v>
      </c>
      <c r="L1847" s="1">
        <f t="shared" si="2060"/>
        <v>8.8034238034675647E-4</v>
      </c>
      <c r="M1847" s="1">
        <f t="shared" si="2060"/>
        <v>8.7764654553514347E-4</v>
      </c>
      <c r="N1847" s="1">
        <f t="shared" si="2060"/>
        <v>1.0924270733377293E-3</v>
      </c>
      <c r="O1847" s="1">
        <f t="shared" si="2060"/>
        <v>1.5291512325852127E-3</v>
      </c>
      <c r="P1847" s="1">
        <f>P1848</f>
        <v>1.2528538116348897E-3</v>
      </c>
      <c r="Q1847" s="1">
        <f>Q1848</f>
        <v>3.1077427951958976E-3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0.47737914906765516</v>
      </c>
      <c r="H1848" s="1" cm="1">
        <f t="array" ref="H1848">SUMPRODUCT(([1]OUT_FinalEnergyCons!$B$4:$B$10000="var_cap")*1, (ISNUMBER(SEARCH("RH*-WHLFOBR",[1]OUT_FinalEnergyCons!$A$4:$A$10000)))*1,[1]OUT_FinalEnergyCons!F$4:F$10000)</f>
        <v>0.17445103841921833</v>
      </c>
      <c r="I1848" s="1" cm="1">
        <f t="array" ref="I1848">SUMPRODUCT(([1]OUT_FinalEnergyCons!$B$4:$B$10000="var_cap")*1, (ISNUMBER(SEARCH("RH*-WHLFOBR",[1]OUT_FinalEnergyCons!$A$4:$A$10000)))*1,[1]OUT_FinalEnergyCons!G$4:G$10000)</f>
        <v>0.17441491898233102</v>
      </c>
      <c r="J1848" s="1" cm="1">
        <f t="array" ref="J1848">SUMPRODUCT(([1]OUT_FinalEnergyCons!$B$4:$B$10000="var_cap")*1, (ISNUMBER(SEARCH("RH*-WHLFOBR",[1]OUT_FinalEnergyCons!$A$4:$A$10000)))*1,[1]OUT_FinalEnergyCons!H$4:H$10000)</f>
        <v>4.5232357205572796E-2</v>
      </c>
      <c r="K1848" s="1" cm="1">
        <f t="array" ref="K1848">SUMPRODUCT(([1]OUT_FinalEnergyCons!$B$4:$B$10000="var_cap")*1, (ISNUMBER(SEARCH("RH*-WHLFOBR",[1]OUT_FinalEnergyCons!$A$4:$A$10000)))*1,[1]OUT_FinalEnergyCons!I$4:I$10000)</f>
        <v>8.542912267465474E-4</v>
      </c>
      <c r="L1848" s="1" cm="1">
        <f t="array" ref="L1848">SUMPRODUCT(([1]OUT_FinalEnergyCons!$B$4:$B$10000="var_cap")*1, (ISNUMBER(SEARCH("RH*-WHLFOBR",[1]OUT_FinalEnergyCons!$A$4:$A$10000)))*1,[1]OUT_FinalEnergyCons!J$4:J$10000)</f>
        <v>8.8034238034675647E-4</v>
      </c>
      <c r="M1848" s="1" cm="1">
        <f t="array" ref="M1848">SUMPRODUCT(([1]OUT_FinalEnergyCons!$B$4:$B$10000="var_cap")*1, (ISNUMBER(SEARCH("RH*-WHLFOBR",[1]OUT_FinalEnergyCons!$A$4:$A$10000)))*1,[1]OUT_FinalEnergyCons!K$4:K$10000)</f>
        <v>8.7764654553514347E-4</v>
      </c>
      <c r="N1848" s="1" cm="1">
        <f t="array" ref="N1848">SUMPRODUCT(([1]OUT_FinalEnergyCons!$B$4:$B$10000="var_cap")*1, (ISNUMBER(SEARCH("RH*-WHLFOBR",[1]OUT_FinalEnergyCons!$A$4:$A$10000)))*1,[1]OUT_FinalEnergyCons!L$4:L$10000)</f>
        <v>1.0924270733377293E-3</v>
      </c>
      <c r="O1848" s="1" cm="1">
        <f t="array" ref="O1848">SUMPRODUCT(([1]OUT_FinalEnergyCons!$B$4:$B$10000="var_cap")*1, (ISNUMBER(SEARCH("RH*-WHLFOBR",[1]OUT_FinalEnergyCons!$A$4:$A$10000)))*1,[1]OUT_FinalEnergyCons!M$4:M$10000)</f>
        <v>1.5291512325852127E-3</v>
      </c>
      <c r="P1848" s="1" cm="1">
        <f t="array" ref="P1848">SUMPRODUCT(([1]OUT_FinalEnergyCons!$B$4:$B$10000="var_cap")*1, (ISNUMBER(SEARCH("RH*-WHLFOBR",[1]OUT_FinalEnergyCons!$A$4:$A$10000)))*1,[1]OUT_FinalEnergyCons!N$4:N$10000)</f>
        <v>1.2528538116348897E-3</v>
      </c>
      <c r="Q1848" s="1" cm="1">
        <f t="array" ref="Q1848">SUMPRODUCT(([1]OUT_FinalEnergyCons!$B$4:$B$10000="var_cap")*1, (ISNUMBER(SEARCH("RH*-WHLFOBR",[1]OUT_FinalEnergyCons!$A$4:$A$10000)))*1,[1]OUT_FinalEnergyCons!O$4:O$10000)</f>
        <v>3.1077427951958976E-3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0.43610198971484493</v>
      </c>
      <c r="H1849" s="1">
        <f t="shared" ref="H1849" si="2064">SUM(H1850:H1851)</f>
        <v>0.61999547471926009</v>
      </c>
      <c r="I1849" s="1">
        <f t="shared" ref="I1849" si="2065">SUM(I1850:I1851)</f>
        <v>0.62581212349040194</v>
      </c>
      <c r="J1849" s="1">
        <f t="shared" ref="J1849" si="2066">SUM(J1850:J1851)</f>
        <v>0.72505752376058341</v>
      </c>
      <c r="K1849" s="1">
        <f t="shared" ref="K1849" si="2067">SUM(K1850:K1851)</f>
        <v>0.76605348682005403</v>
      </c>
      <c r="L1849" s="1">
        <f t="shared" ref="L1849:O1849" si="2068">SUM(L1850:L1851)</f>
        <v>0.76016271630416465</v>
      </c>
      <c r="M1849" s="1">
        <f t="shared" si="2068"/>
        <v>0.81558768557023587</v>
      </c>
      <c r="N1849" s="1">
        <f t="shared" si="2068"/>
        <v>0.79564188645718392</v>
      </c>
      <c r="O1849" s="1">
        <f t="shared" si="2068"/>
        <v>0.7627182407338513</v>
      </c>
      <c r="P1849" s="1">
        <f>SUM(P1850:P1851)</f>
        <v>0.82003908343685039</v>
      </c>
      <c r="Q1849" s="1">
        <f>SUM(Q1850:Q1851)</f>
        <v>0.73901922157576094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0.43610162651346779</v>
      </c>
      <c r="H1850" s="1" cm="1">
        <f t="array" ref="H1850">SUMPRODUCT(([1]OUT_FinalEnergyCons!$B$4:$B$10000="var_cap")*1, (ISNUMBER(SEARCH("RH*-WHNGABR",[1]OUT_FinalEnergyCons!$A$4:$A$10000)))*1,[1]OUT_FinalEnergyCons!F$4:F$10000)</f>
        <v>0.61950679097443151</v>
      </c>
      <c r="I1850" s="1" cm="1">
        <f t="array" ref="I1850">SUMPRODUCT(([1]OUT_FinalEnergyCons!$B$4:$B$10000="var_cap")*1, (ISNUMBER(SEARCH("RH*-WHNGABR",[1]OUT_FinalEnergyCons!$A$4:$A$10000)))*1,[1]OUT_FinalEnergyCons!G$4:G$10000)</f>
        <v>0.62531604003257457</v>
      </c>
      <c r="J1850" s="1" cm="1">
        <f t="array" ref="J1850">SUMPRODUCT(([1]OUT_FinalEnergyCons!$B$4:$B$10000="var_cap")*1, (ISNUMBER(SEARCH("RH*-WHNGABR",[1]OUT_FinalEnergyCons!$A$4:$A$10000)))*1,[1]OUT_FinalEnergyCons!H$4:H$10000)</f>
        <v>0.69059299240688643</v>
      </c>
      <c r="K1850" s="1" cm="1">
        <f t="array" ref="K1850">SUMPRODUCT(([1]OUT_FinalEnergyCons!$B$4:$B$10000="var_cap")*1, (ISNUMBER(SEARCH("RH*-WHNGABR",[1]OUT_FinalEnergyCons!$A$4:$A$10000)))*1,[1]OUT_FinalEnergyCons!I$4:I$10000)</f>
        <v>0.6767449796975803</v>
      </c>
      <c r="L1850" s="1" cm="1">
        <f t="array" ref="L1850">SUMPRODUCT(([1]OUT_FinalEnergyCons!$B$4:$B$10000="var_cap")*1, (ISNUMBER(SEARCH("RH*-WHNGABR",[1]OUT_FinalEnergyCons!$A$4:$A$10000)))*1,[1]OUT_FinalEnergyCons!J$4:J$10000)</f>
        <v>0.63834442697195515</v>
      </c>
      <c r="M1850" s="1" cm="1">
        <f t="array" ref="M1850">SUMPRODUCT(([1]OUT_FinalEnergyCons!$B$4:$B$10000="var_cap")*1, (ISNUMBER(SEARCH("RH*-WHNGABR",[1]OUT_FinalEnergyCons!$A$4:$A$10000)))*1,[1]OUT_FinalEnergyCons!K$4:K$10000)</f>
        <v>0.61685996039319801</v>
      </c>
      <c r="N1850" s="1" cm="1">
        <f t="array" ref="N1850">SUMPRODUCT(([1]OUT_FinalEnergyCons!$B$4:$B$10000="var_cap")*1, (ISNUMBER(SEARCH("RH*-WHNGABR",[1]OUT_FinalEnergyCons!$A$4:$A$10000)))*1,[1]OUT_FinalEnergyCons!L$4:L$10000)</f>
        <v>0.58375238960754594</v>
      </c>
      <c r="O1850" s="1" cm="1">
        <f t="array" ref="O1850">SUMPRODUCT(([1]OUT_FinalEnergyCons!$B$4:$B$10000="var_cap")*1, (ISNUMBER(SEARCH("RH*-WHNGABR",[1]OUT_FinalEnergyCons!$A$4:$A$10000)))*1,[1]OUT_FinalEnergyCons!M$4:M$10000)</f>
        <v>0.54196743083065846</v>
      </c>
      <c r="P1850" s="1" cm="1">
        <f t="array" ref="P1850">SUMPRODUCT(([1]OUT_FinalEnergyCons!$B$4:$B$10000="var_cap")*1, (ISNUMBER(SEARCH("RH*-WHNGABR",[1]OUT_FinalEnergyCons!$A$4:$A$10000)))*1,[1]OUT_FinalEnergyCons!N$4:N$10000)</f>
        <v>0.53079074726009479</v>
      </c>
      <c r="Q1850" s="1" cm="1">
        <f t="array" ref="Q1850">SUMPRODUCT(([1]OUT_FinalEnergyCons!$B$4:$B$10000="var_cap")*1, (ISNUMBER(SEARCH("RH*-WHNGABR",[1]OUT_FinalEnergyCons!$A$4:$A$10000)))*1,[1]OUT_FinalEnergyCons!O$4:O$10000)</f>
        <v>0.43253485386255058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3.6320137712148632E-7</v>
      </c>
      <c r="H1851" s="1" cm="1">
        <f t="array" ref="H1851">SUMPRODUCT(([1]OUT_FinalEnergyCons!$B$4:$B$10000="var_cap")*1,ISNUMBER(SEARCH("RH*-WHngahp",[1]OUT_FinalEnergyCons!$A$4:$A$10000))*1,[1]OUT_FinalEnergyCons!F$4:F$10000)</f>
        <v>4.8868374482859741E-4</v>
      </c>
      <c r="I1851" s="1" cm="1">
        <f t="array" ref="I1851">SUMPRODUCT(([1]OUT_FinalEnergyCons!$B$4:$B$10000="var_cap")*1,ISNUMBER(SEARCH("RH*-WHngahp",[1]OUT_FinalEnergyCons!$A$4:$A$10000))*1,[1]OUT_FinalEnergyCons!G$4:G$10000)</f>
        <v>4.9608345782733933E-4</v>
      </c>
      <c r="J1851" s="1" cm="1">
        <f t="array" ref="J1851">SUMPRODUCT(([1]OUT_FinalEnergyCons!$B$4:$B$10000="var_cap")*1,ISNUMBER(SEARCH("RH*-WHngahp",[1]OUT_FinalEnergyCons!$A$4:$A$10000))*1,[1]OUT_FinalEnergyCons!H$4:H$10000)</f>
        <v>3.4464531353696988E-2</v>
      </c>
      <c r="K1851" s="1" cm="1">
        <f t="array" ref="K1851">SUMPRODUCT(([1]OUT_FinalEnergyCons!$B$4:$B$10000="var_cap")*1,ISNUMBER(SEARCH("RH*-WHngahp",[1]OUT_FinalEnergyCons!$A$4:$A$10000))*1,[1]OUT_FinalEnergyCons!I$4:I$10000)</f>
        <v>8.9308507122473707E-2</v>
      </c>
      <c r="L1851" s="1" cm="1">
        <f t="array" ref="L1851">SUMPRODUCT(([1]OUT_FinalEnergyCons!$B$4:$B$10000="var_cap")*1,ISNUMBER(SEARCH("RH*-WHngahp",[1]OUT_FinalEnergyCons!$A$4:$A$10000))*1,[1]OUT_FinalEnergyCons!J$4:J$10000)</f>
        <v>0.12181828933220951</v>
      </c>
      <c r="M1851" s="1" cm="1">
        <f t="array" ref="M1851">SUMPRODUCT(([1]OUT_FinalEnergyCons!$B$4:$B$10000="var_cap")*1,ISNUMBER(SEARCH("RH*-WHngahp",[1]OUT_FinalEnergyCons!$A$4:$A$10000))*1,[1]OUT_FinalEnergyCons!K$4:K$10000)</f>
        <v>0.19872772517703785</v>
      </c>
      <c r="N1851" s="1" cm="1">
        <f t="array" ref="N1851">SUMPRODUCT(([1]OUT_FinalEnergyCons!$B$4:$B$10000="var_cap")*1,ISNUMBER(SEARCH("RH*-WHngahp",[1]OUT_FinalEnergyCons!$A$4:$A$10000))*1,[1]OUT_FinalEnergyCons!L$4:L$10000)</f>
        <v>0.21188949684963795</v>
      </c>
      <c r="O1851" s="1" cm="1">
        <f t="array" ref="O1851">SUMPRODUCT(([1]OUT_FinalEnergyCons!$B$4:$B$10000="var_cap")*1,ISNUMBER(SEARCH("RH*-WHngahp",[1]OUT_FinalEnergyCons!$A$4:$A$10000))*1,[1]OUT_FinalEnergyCons!M$4:M$10000)</f>
        <v>0.2207508099031929</v>
      </c>
      <c r="P1851" s="1" cm="1">
        <f t="array" ref="P1851">SUMPRODUCT(([1]OUT_FinalEnergyCons!$B$4:$B$10000="var_cap")*1,ISNUMBER(SEARCH("RH*-WHngahp",[1]OUT_FinalEnergyCons!$A$4:$A$10000))*1,[1]OUT_FinalEnergyCons!N$4:N$10000)</f>
        <v>0.2892483361767556</v>
      </c>
      <c r="Q1851" s="1" cm="1">
        <f t="array" ref="Q1851">SUMPRODUCT(([1]OUT_FinalEnergyCons!$B$4:$B$10000="var_cap")*1,ISNUMBER(SEARCH("RH*-WHngahp",[1]OUT_FinalEnergyCons!$A$4:$A$10000))*1,[1]OUT_FinalEnergyCons!O$4:O$10000)</f>
        <v>0.30648436771321041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4.0443209680197129E-2</v>
      </c>
      <c r="H1854" s="1">
        <f t="shared" ref="H1854" si="2080">H1855</f>
        <v>3.8280034579858506E-2</v>
      </c>
      <c r="I1854" s="1">
        <f t="shared" ref="I1854" si="2081">I1855</f>
        <v>3.8234124277115443E-2</v>
      </c>
      <c r="J1854" s="1">
        <f t="shared" ref="J1854" si="2082">J1855</f>
        <v>1.6831946987369954E-2</v>
      </c>
      <c r="K1854" s="1">
        <f t="shared" ref="K1854:O1854" si="2083">K1855</f>
        <v>1.4623600251618992E-2</v>
      </c>
      <c r="L1854" s="1">
        <f t="shared" si="2083"/>
        <v>1.4614838920907088E-2</v>
      </c>
      <c r="M1854" s="1">
        <f t="shared" si="2083"/>
        <v>1.0841075430122677E-2</v>
      </c>
      <c r="N1854" s="1">
        <f t="shared" si="2083"/>
        <v>1.0200904708376354E-2</v>
      </c>
      <c r="O1854" s="1">
        <f t="shared" si="2083"/>
        <v>8.8442351685138216E-3</v>
      </c>
      <c r="P1854" s="1">
        <f>P1855</f>
        <v>8.1148402201563444E-3</v>
      </c>
      <c r="Q1854" s="1">
        <f>Q1855</f>
        <v>5.2152776368872243E-3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4.0443209680197129E-2</v>
      </c>
      <c r="H1855" s="1" cm="1">
        <f t="array" ref="H1855">SUMPRODUCT(([1]OUT_FinalEnergyCons!$B$4:$B$10000="var_cap")*1, (ISNUMBER(SEARCH("RH*-WHWODBR",[1]OUT_FinalEnergyCons!$A$4:$A$10000)))*1,[1]OUT_FinalEnergyCons!F$4:F$10000)</f>
        <v>3.8280034579858506E-2</v>
      </c>
      <c r="I1855" s="1" cm="1">
        <f t="array" ref="I1855">SUMPRODUCT(([1]OUT_FinalEnergyCons!$B$4:$B$10000="var_cap")*1, (ISNUMBER(SEARCH("RH*-WHWODBR",[1]OUT_FinalEnergyCons!$A$4:$A$10000)))*1,[1]OUT_FinalEnergyCons!G$4:G$10000)</f>
        <v>3.8234124277115443E-2</v>
      </c>
      <c r="J1855" s="1" cm="1">
        <f t="array" ref="J1855">SUMPRODUCT(([1]OUT_FinalEnergyCons!$B$4:$B$10000="var_cap")*1, (ISNUMBER(SEARCH("RH*-WHWODBR",[1]OUT_FinalEnergyCons!$A$4:$A$10000)))*1,[1]OUT_FinalEnergyCons!H$4:H$10000)</f>
        <v>1.6831946987369954E-2</v>
      </c>
      <c r="K1855" s="1" cm="1">
        <f t="array" ref="K1855">SUMPRODUCT(([1]OUT_FinalEnergyCons!$B$4:$B$10000="var_cap")*1, (ISNUMBER(SEARCH("RH*-WHWODBR",[1]OUT_FinalEnergyCons!$A$4:$A$10000)))*1,[1]OUT_FinalEnergyCons!I$4:I$10000)</f>
        <v>1.4623600251618992E-2</v>
      </c>
      <c r="L1855" s="1" cm="1">
        <f t="array" ref="L1855">SUMPRODUCT(([1]OUT_FinalEnergyCons!$B$4:$B$10000="var_cap")*1, (ISNUMBER(SEARCH("RH*-WHWODBR",[1]OUT_FinalEnergyCons!$A$4:$A$10000)))*1,[1]OUT_FinalEnergyCons!J$4:J$10000)</f>
        <v>1.4614838920907088E-2</v>
      </c>
      <c r="M1855" s="1" cm="1">
        <f t="array" ref="M1855">SUMPRODUCT(([1]OUT_FinalEnergyCons!$B$4:$B$10000="var_cap")*1, (ISNUMBER(SEARCH("RH*-WHWODBR",[1]OUT_FinalEnergyCons!$A$4:$A$10000)))*1,[1]OUT_FinalEnergyCons!K$4:K$10000)</f>
        <v>1.0841075430122677E-2</v>
      </c>
      <c r="N1855" s="1" cm="1">
        <f t="array" ref="N1855">SUMPRODUCT(([1]OUT_FinalEnergyCons!$B$4:$B$10000="var_cap")*1, (ISNUMBER(SEARCH("RH*-WHWODBR",[1]OUT_FinalEnergyCons!$A$4:$A$10000)))*1,[1]OUT_FinalEnergyCons!L$4:L$10000)</f>
        <v>1.0200904708376354E-2</v>
      </c>
      <c r="O1855" s="1" cm="1">
        <f t="array" ref="O1855">SUMPRODUCT(([1]OUT_FinalEnergyCons!$B$4:$B$10000="var_cap")*1, (ISNUMBER(SEARCH("RH*-WHWODBR",[1]OUT_FinalEnergyCons!$A$4:$A$10000)))*1,[1]OUT_FinalEnergyCons!M$4:M$10000)</f>
        <v>8.8442351685138216E-3</v>
      </c>
      <c r="P1855" s="1" cm="1">
        <f t="array" ref="P1855">SUMPRODUCT(([1]OUT_FinalEnergyCons!$B$4:$B$10000="var_cap")*1, (ISNUMBER(SEARCH("RH*-WHWODBR",[1]OUT_FinalEnergyCons!$A$4:$A$10000)))*1,[1]OUT_FinalEnergyCons!N$4:N$10000)</f>
        <v>8.1148402201563444E-3</v>
      </c>
      <c r="Q1855" s="1" cm="1">
        <f t="array" ref="Q1855">SUMPRODUCT(([1]OUT_FinalEnergyCons!$B$4:$B$10000="var_cap")*1, (ISNUMBER(SEARCH("RH*-WHWODBR",[1]OUT_FinalEnergyCons!$A$4:$A$10000)))*1,[1]OUT_FinalEnergyCons!O$4:O$10000)</f>
        <v>5.2152776368872243E-3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1.3199620154022254E-2</v>
      </c>
      <c r="H1856" s="1">
        <f t="shared" ref="H1856" si="2087">H1857</f>
        <v>1.319552211436744E-2</v>
      </c>
      <c r="I1856" s="1">
        <f t="shared" ref="I1856" si="2088">I1857</f>
        <v>1.3193529596458043E-2</v>
      </c>
      <c r="J1856" s="1">
        <f t="shared" ref="J1856" si="2089">J1857</f>
        <v>9.4903077385360517E-3</v>
      </c>
      <c r="K1856" s="1">
        <f t="shared" ref="K1856:O1856" si="2090">K1857</f>
        <v>9.7308425198398742E-3</v>
      </c>
      <c r="L1856" s="1">
        <f t="shared" si="2090"/>
        <v>9.8955190313110373E-3</v>
      </c>
      <c r="M1856" s="1">
        <f t="shared" si="2090"/>
        <v>1.0105495487651906E-2</v>
      </c>
      <c r="N1856" s="1">
        <f t="shared" si="2090"/>
        <v>1.0157521332502709E-2</v>
      </c>
      <c r="O1856" s="1">
        <f t="shared" si="2090"/>
        <v>1.0303848559050897E-2</v>
      </c>
      <c r="P1856" s="1">
        <f>P1857</f>
        <v>1.0282229750736798E-2</v>
      </c>
      <c r="Q1856" s="1">
        <f>Q1857</f>
        <v>1.0372804932739814E-2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1.3199620154022254E-2</v>
      </c>
      <c r="H1857" s="1" cm="1">
        <f t="array" ref="H1857">SUMPRODUCT(([1]OUT_FinalEnergyCons!$B$4:$B$10000="var_cap")*1, (ISNUMBER(SEARCH("RH*-WHPLTBR",[1]OUT_FinalEnergyCons!$A$4:$A$10000)))*1,[1]OUT_FinalEnergyCons!F$4:F$10000)</f>
        <v>1.319552211436744E-2</v>
      </c>
      <c r="I1857" s="1" cm="1">
        <f t="array" ref="I1857">SUMPRODUCT(([1]OUT_FinalEnergyCons!$B$4:$B$10000="var_cap")*1, (ISNUMBER(SEARCH("RH*-WHPLTBR",[1]OUT_FinalEnergyCons!$A$4:$A$10000)))*1,[1]OUT_FinalEnergyCons!G$4:G$10000)</f>
        <v>1.3193529596458043E-2</v>
      </c>
      <c r="J1857" s="1" cm="1">
        <f t="array" ref="J1857">SUMPRODUCT(([1]OUT_FinalEnergyCons!$B$4:$B$10000="var_cap")*1, (ISNUMBER(SEARCH("RH*-WHPLTBR",[1]OUT_FinalEnergyCons!$A$4:$A$10000)))*1,[1]OUT_FinalEnergyCons!H$4:H$10000)</f>
        <v>9.4903077385360517E-3</v>
      </c>
      <c r="K1857" s="1" cm="1">
        <f t="array" ref="K1857">SUMPRODUCT(([1]OUT_FinalEnergyCons!$B$4:$B$10000="var_cap")*1, (ISNUMBER(SEARCH("RH*-WHPLTBR",[1]OUT_FinalEnergyCons!$A$4:$A$10000)))*1,[1]OUT_FinalEnergyCons!I$4:I$10000)</f>
        <v>9.7308425198398742E-3</v>
      </c>
      <c r="L1857" s="1" cm="1">
        <f t="array" ref="L1857">SUMPRODUCT(([1]OUT_FinalEnergyCons!$B$4:$B$10000="var_cap")*1, (ISNUMBER(SEARCH("RH*-WHPLTBR",[1]OUT_FinalEnergyCons!$A$4:$A$10000)))*1,[1]OUT_FinalEnergyCons!J$4:J$10000)</f>
        <v>9.8955190313110373E-3</v>
      </c>
      <c r="M1857" s="1" cm="1">
        <f t="array" ref="M1857">SUMPRODUCT(([1]OUT_FinalEnergyCons!$B$4:$B$10000="var_cap")*1, (ISNUMBER(SEARCH("RH*-WHPLTBR",[1]OUT_FinalEnergyCons!$A$4:$A$10000)))*1,[1]OUT_FinalEnergyCons!K$4:K$10000)</f>
        <v>1.0105495487651906E-2</v>
      </c>
      <c r="N1857" s="1" cm="1">
        <f t="array" ref="N1857">SUMPRODUCT(([1]OUT_FinalEnergyCons!$B$4:$B$10000="var_cap")*1, (ISNUMBER(SEARCH("RH*-WHPLTBR",[1]OUT_FinalEnergyCons!$A$4:$A$10000)))*1,[1]OUT_FinalEnergyCons!L$4:L$10000)</f>
        <v>1.0157521332502709E-2</v>
      </c>
      <c r="O1857" s="1" cm="1">
        <f t="array" ref="O1857">SUMPRODUCT(([1]OUT_FinalEnergyCons!$B$4:$B$10000="var_cap")*1, (ISNUMBER(SEARCH("RH*-WHPLTBR",[1]OUT_FinalEnergyCons!$A$4:$A$10000)))*1,[1]OUT_FinalEnergyCons!M$4:M$10000)</f>
        <v>1.0303848559050897E-2</v>
      </c>
      <c r="P1857" s="1" cm="1">
        <f t="array" ref="P1857">SUMPRODUCT(([1]OUT_FinalEnergyCons!$B$4:$B$10000="var_cap")*1, (ISNUMBER(SEARCH("RH*-WHPLTBR",[1]OUT_FinalEnergyCons!$A$4:$A$10000)))*1,[1]OUT_FinalEnergyCons!N$4:N$10000)</f>
        <v>1.0282229750736798E-2</v>
      </c>
      <c r="Q1857" s="1" cm="1">
        <f t="array" ref="Q1857">SUMPRODUCT(([1]OUT_FinalEnergyCons!$B$4:$B$10000="var_cap")*1, (ISNUMBER(SEARCH("RH*-WHPLTBR",[1]OUT_FinalEnergyCons!$A$4:$A$10000)))*1,[1]OUT_FinalEnergyCons!O$4:O$10000)</f>
        <v>1.0372804932739814E-2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0.33270768089814567</v>
      </c>
      <c r="H1858" s="1">
        <f t="shared" ref="H1858" si="2094">H1859</f>
        <v>0.33271050881589176</v>
      </c>
      <c r="I1858" s="1">
        <f t="shared" ref="I1858" si="2095">I1859</f>
        <v>0.33272024629444985</v>
      </c>
      <c r="J1858" s="1">
        <f t="shared" ref="J1858" si="2096">J1859</f>
        <v>0.17790721471717941</v>
      </c>
      <c r="K1858" s="1">
        <f t="shared" ref="K1858:O1858" si="2097">K1859</f>
        <v>0.161008409822187</v>
      </c>
      <c r="L1858" s="1">
        <f t="shared" si="2097"/>
        <v>0.16109740783707299</v>
      </c>
      <c r="M1858" s="1">
        <f t="shared" si="2097"/>
        <v>0.153207990986586</v>
      </c>
      <c r="N1858" s="1">
        <f t="shared" si="2097"/>
        <v>0.151179261874722</v>
      </c>
      <c r="O1858" s="1">
        <f t="shared" si="2097"/>
        <v>0.144233211538666</v>
      </c>
      <c r="P1858" s="1">
        <f>P1859</f>
        <v>0.14345766979534999</v>
      </c>
      <c r="Q1858" s="1">
        <f>Q1859</f>
        <v>0.123022532106441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0.33270768089814567</v>
      </c>
      <c r="H1859" s="1" cm="1">
        <f t="array" ref="H1859">SUMPRODUCT(([1]OUT_FinalEnergyCons!$B$4:$B$10000="var_cap")*1, (ISNUMBER(SEARCH("RH*-WHSOLBR",[1]OUT_FinalEnergyCons!$A$4:$A$10000)))*1,[1]OUT_FinalEnergyCons!F$4:F$10000)</f>
        <v>0.33271050881589176</v>
      </c>
      <c r="I1859" s="1" cm="1">
        <f t="array" ref="I1859">SUMPRODUCT(([1]OUT_FinalEnergyCons!$B$4:$B$10000="var_cap")*1, (ISNUMBER(SEARCH("RH*-WHSOLBR",[1]OUT_FinalEnergyCons!$A$4:$A$10000)))*1,[1]OUT_FinalEnergyCons!G$4:G$10000)</f>
        <v>0.33272024629444985</v>
      </c>
      <c r="J1859" s="1" cm="1">
        <f t="array" ref="J1859">SUMPRODUCT(([1]OUT_FinalEnergyCons!$B$4:$B$10000="var_cap")*1, (ISNUMBER(SEARCH("RH*-WHSOLBR",[1]OUT_FinalEnergyCons!$A$4:$A$10000)))*1,[1]OUT_FinalEnergyCons!H$4:H$10000)</f>
        <v>0.17790721471717941</v>
      </c>
      <c r="K1859" s="1" cm="1">
        <f t="array" ref="K1859">SUMPRODUCT(([1]OUT_FinalEnergyCons!$B$4:$B$10000="var_cap")*1, (ISNUMBER(SEARCH("RH*-WHSOLBR",[1]OUT_FinalEnergyCons!$A$4:$A$10000)))*1,[1]OUT_FinalEnergyCons!I$4:I$10000)</f>
        <v>0.161008409822187</v>
      </c>
      <c r="L1859" s="1" cm="1">
        <f t="array" ref="L1859">SUMPRODUCT(([1]OUT_FinalEnergyCons!$B$4:$B$10000="var_cap")*1, (ISNUMBER(SEARCH("RH*-WHSOLBR",[1]OUT_FinalEnergyCons!$A$4:$A$10000)))*1,[1]OUT_FinalEnergyCons!J$4:J$10000)</f>
        <v>0.16109740783707299</v>
      </c>
      <c r="M1859" s="1" cm="1">
        <f t="array" ref="M1859">SUMPRODUCT(([1]OUT_FinalEnergyCons!$B$4:$B$10000="var_cap")*1, (ISNUMBER(SEARCH("RH*-WHSOLBR",[1]OUT_FinalEnergyCons!$A$4:$A$10000)))*1,[1]OUT_FinalEnergyCons!K$4:K$10000)</f>
        <v>0.153207990986586</v>
      </c>
      <c r="N1859" s="1" cm="1">
        <f t="array" ref="N1859">SUMPRODUCT(([1]OUT_FinalEnergyCons!$B$4:$B$10000="var_cap")*1, (ISNUMBER(SEARCH("RH*-WHSOLBR",[1]OUT_FinalEnergyCons!$A$4:$A$10000)))*1,[1]OUT_FinalEnergyCons!L$4:L$10000)</f>
        <v>0.151179261874722</v>
      </c>
      <c r="O1859" s="1" cm="1">
        <f t="array" ref="O1859">SUMPRODUCT(([1]OUT_FinalEnergyCons!$B$4:$B$10000="var_cap")*1, (ISNUMBER(SEARCH("RH*-WHSOLBR",[1]OUT_FinalEnergyCons!$A$4:$A$10000)))*1,[1]OUT_FinalEnergyCons!M$4:M$10000)</f>
        <v>0.144233211538666</v>
      </c>
      <c r="P1859" s="1" cm="1">
        <f t="array" ref="P1859">SUMPRODUCT(([1]OUT_FinalEnergyCons!$B$4:$B$10000="var_cap")*1, (ISNUMBER(SEARCH("RH*-WHSOLBR",[1]OUT_FinalEnergyCons!$A$4:$A$10000)))*1,[1]OUT_FinalEnergyCons!N$4:N$10000)</f>
        <v>0.14345766979534999</v>
      </c>
      <c r="Q1859" s="1" cm="1">
        <f t="array" ref="Q1859">SUMPRODUCT(([1]OUT_FinalEnergyCons!$B$4:$B$10000="var_cap")*1, (ISNUMBER(SEARCH("RH*-WHSOLBR",[1]OUT_FinalEnergyCons!$A$4:$A$10000)))*1,[1]OUT_FinalEnergyCons!O$4:O$10000)</f>
        <v>0.123022532106441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3.6014120082220673</v>
      </c>
      <c r="G1862" s="17">
        <f t="shared" ref="G1862:K1862" si="2106">SUM(G1863,G1866,G1869,G1873,G1875,G1877,G1879,G1881,G1883)</f>
        <v>3.8204237341163654</v>
      </c>
      <c r="H1862" s="17">
        <f t="shared" si="2106"/>
        <v>3.7730803935923807</v>
      </c>
      <c r="I1862" s="17">
        <f t="shared" si="2106"/>
        <v>3.8476025870932484</v>
      </c>
      <c r="J1862" s="17">
        <f t="shared" si="2106"/>
        <v>3.4633239856150495</v>
      </c>
      <c r="K1862" s="17">
        <f t="shared" si="2106"/>
        <v>3.5402285878756379</v>
      </c>
      <c r="L1862" s="17">
        <f t="shared" ref="L1862:O1862" si="2107">SUM(L1863,L1866,L1869,L1873,L1875,L1877,L1879,L1881,L1883)</f>
        <v>3.5882227766440082</v>
      </c>
      <c r="M1862" s="17">
        <f t="shared" si="2107"/>
        <v>3.5830965997670967</v>
      </c>
      <c r="N1862" s="17">
        <f t="shared" si="2107"/>
        <v>3.3422026835306409</v>
      </c>
      <c r="O1862" s="17">
        <f t="shared" si="2107"/>
        <v>3.4879662088540311</v>
      </c>
      <c r="P1862" s="17">
        <f>SUM(P1863,P1866,P1869,P1873,P1875,P1877,P1879,P1881,P1883)</f>
        <v>3.2825069321653206</v>
      </c>
      <c r="Q1862" s="17">
        <f>SUM(Q1863,Q1866,Q1869,Q1873,Q1875,Q1877,Q1879,Q1881,Q1883)</f>
        <v>3.2111181141179874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0.85191444693839269</v>
      </c>
      <c r="H1863" s="18">
        <f t="shared" si="2108"/>
        <v>0.96863660211884151</v>
      </c>
      <c r="I1863" s="18">
        <f t="shared" si="2108"/>
        <v>1.1549990230349072</v>
      </c>
      <c r="J1863" s="18">
        <f t="shared" si="2108"/>
        <v>1.3300854101943163</v>
      </c>
      <c r="K1863" s="18">
        <f t="shared" si="2108"/>
        <v>1.4902268752848444</v>
      </c>
      <c r="L1863" s="18">
        <f t="shared" ref="L1863:O1863" si="2109">SUM(L1864:L1865)</f>
        <v>1.5253680125285793</v>
      </c>
      <c r="M1863" s="18">
        <f t="shared" si="2109"/>
        <v>1.5126615134294199</v>
      </c>
      <c r="N1863" s="18">
        <f t="shared" si="2109"/>
        <v>1.4893553841879421</v>
      </c>
      <c r="O1863" s="18">
        <f t="shared" si="2109"/>
        <v>1.5470772353357287</v>
      </c>
      <c r="P1863" s="18">
        <f>SUM(P1864:P1865)</f>
        <v>1.5549411910481936</v>
      </c>
      <c r="Q1863" s="18">
        <f>SUM(Q1864:Q1865)</f>
        <v>1.5510086180904616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0.77543053811570184</v>
      </c>
      <c r="H1864" s="1" cm="1">
        <f t="array" ref="H1864">SUMPRODUCT(([1]OUT_FinalEnergyCons!$B$4:$B$10000="Var_cap")*1,  (ISNUMBER(SEARCH("ITOT-SWHELCBR",[1]OUT_FinalEnergyCons!$A$4:$A$10000)))*1,[1]OUT_FinalEnergyCons!F$4:F$10000)</f>
        <v>0.7763606651271745</v>
      </c>
      <c r="I1864" s="1" cm="1">
        <f t="array" ref="I1864">SUMPRODUCT(([1]OUT_FinalEnergyCons!$B$4:$B$10000="Var_cap")*1,  (ISNUMBER(SEARCH("ITOT-SWHELCBR",[1]OUT_FinalEnergyCons!$A$4:$A$10000)))*1,[1]OUT_FinalEnergyCons!G$4:G$10000)</f>
        <v>0.84035257552051934</v>
      </c>
      <c r="J1864" s="1" cm="1">
        <f t="array" ref="J1864">SUMPRODUCT(([1]OUT_FinalEnergyCons!$B$4:$B$10000="Var_cap")*1,  (ISNUMBER(SEARCH("ITOT-SWHELCBR",[1]OUT_FinalEnergyCons!$A$4:$A$10000)))*1,[1]OUT_FinalEnergyCons!H$4:H$10000)</f>
        <v>0.88481940685241445</v>
      </c>
      <c r="K1864" s="1" cm="1">
        <f t="array" ref="K1864">SUMPRODUCT(([1]OUT_FinalEnergyCons!$B$4:$B$10000="Var_cap")*1,  (ISNUMBER(SEARCH("ITOT-SWHELCBR",[1]OUT_FinalEnergyCons!$A$4:$A$10000)))*1,[1]OUT_FinalEnergyCons!I$4:I$10000)</f>
        <v>1.0006129663333858</v>
      </c>
      <c r="L1864" s="1" cm="1">
        <f t="array" ref="L1864">SUMPRODUCT(([1]OUT_FinalEnergyCons!$B$4:$B$10000="Var_cap")*1,  (ISNUMBER(SEARCH("ITOT-SWHELCBR",[1]OUT_FinalEnergyCons!$A$4:$A$10000)))*1,[1]OUT_FinalEnergyCons!J$4:J$10000)</f>
        <v>1.0357454258017702</v>
      </c>
      <c r="M1864" s="1" cm="1">
        <f t="array" ref="M1864">SUMPRODUCT(([1]OUT_FinalEnergyCons!$B$4:$B$10000="Var_cap")*1,  (ISNUMBER(SEARCH("ITOT-SWHELCBR",[1]OUT_FinalEnergyCons!$A$4:$A$10000)))*1,[1]OUT_FinalEnergyCons!K$4:K$10000)</f>
        <v>1.0237062705485884</v>
      </c>
      <c r="N1864" s="1" cm="1">
        <f t="array" ref="N1864">SUMPRODUCT(([1]OUT_FinalEnergyCons!$B$4:$B$10000="Var_cap")*1,  (ISNUMBER(SEARCH("ITOT-SWHELCBR",[1]OUT_FinalEnergyCons!$A$4:$A$10000)))*1,[1]OUT_FinalEnergyCons!L$4:L$10000)</f>
        <v>1.0005041802777168</v>
      </c>
      <c r="O1864" s="1" cm="1">
        <f t="array" ref="O1864">SUMPRODUCT(([1]OUT_FinalEnergyCons!$B$4:$B$10000="Var_cap")*1,  (ISNUMBER(SEARCH("ITOT-SWHELCBR",[1]OUT_FinalEnergyCons!$A$4:$A$10000)))*1,[1]OUT_FinalEnergyCons!M$4:M$10000)</f>
        <v>0.96489796374570491</v>
      </c>
      <c r="P1864" s="1" cm="1">
        <f t="array" ref="P1864">SUMPRODUCT(([1]OUT_FinalEnergyCons!$B$4:$B$10000="Var_cap")*1,  (ISNUMBER(SEARCH("ITOT-SWHELCBR",[1]OUT_FinalEnergyCons!$A$4:$A$10000)))*1,[1]OUT_FinalEnergyCons!N$4:N$10000)</f>
        <v>0.97335930208721866</v>
      </c>
      <c r="Q1864" s="1" cm="1">
        <f t="array" ref="Q1864">SUMPRODUCT(([1]OUT_FinalEnergyCons!$B$4:$B$10000="Var_cap")*1,  (ISNUMBER(SEARCH("ITOT-SWHELCBR",[1]OUT_FinalEnergyCons!$A$4:$A$10000)))*1,[1]OUT_FinalEnergyCons!O$4:O$10000)</f>
        <v>0.96941775197922631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7.6483908822690808E-2</v>
      </c>
      <c r="H1865" s="1" cm="1">
        <f t="array" ref="H1865">SUMPRODUCT(([1]OUT_FinalEnergyCons!$B$4:$B$10000="Var_cap")*1,  (ISNUMBER(SEARCH("ITOT-SWHELCHP",[1]OUT_FinalEnergyCons!$A$4:$A$10000)))*1,[1]OUT_FinalEnergyCons!F$4:F$10000)</f>
        <v>0.19227593699166706</v>
      </c>
      <c r="I1865" s="1" cm="1">
        <f t="array" ref="I1865">SUMPRODUCT(([1]OUT_FinalEnergyCons!$B$4:$B$10000="Var_cap")*1,  (ISNUMBER(SEARCH("ITOT-SWHELCHP",[1]OUT_FinalEnergyCons!$A$4:$A$10000)))*1,[1]OUT_FinalEnergyCons!G$4:G$10000)</f>
        <v>0.31464644751438781</v>
      </c>
      <c r="J1865" s="1" cm="1">
        <f t="array" ref="J1865">SUMPRODUCT(([1]OUT_FinalEnergyCons!$B$4:$B$10000="Var_cap")*1,  (ISNUMBER(SEARCH("ITOT-SWHELCHP",[1]OUT_FinalEnergyCons!$A$4:$A$10000)))*1,[1]OUT_FinalEnergyCons!H$4:H$10000)</f>
        <v>0.44526600334190192</v>
      </c>
      <c r="K1865" s="1" cm="1">
        <f t="array" ref="K1865">SUMPRODUCT(([1]OUT_FinalEnergyCons!$B$4:$B$10000="Var_cap")*1,  (ISNUMBER(SEARCH("ITOT-SWHELCHP",[1]OUT_FinalEnergyCons!$A$4:$A$10000)))*1,[1]OUT_FinalEnergyCons!I$4:I$10000)</f>
        <v>0.48961390895145873</v>
      </c>
      <c r="L1865" s="1" cm="1">
        <f t="array" ref="L1865">SUMPRODUCT(([1]OUT_FinalEnergyCons!$B$4:$B$10000="Var_cap")*1,  (ISNUMBER(SEARCH("ITOT-SWHELCHP",[1]OUT_FinalEnergyCons!$A$4:$A$10000)))*1,[1]OUT_FinalEnergyCons!J$4:J$10000)</f>
        <v>0.48962258672680914</v>
      </c>
      <c r="M1865" s="1" cm="1">
        <f t="array" ref="M1865">SUMPRODUCT(([1]OUT_FinalEnergyCons!$B$4:$B$10000="Var_cap")*1,  (ISNUMBER(SEARCH("ITOT-SWHELCHP",[1]OUT_FinalEnergyCons!$A$4:$A$10000)))*1,[1]OUT_FinalEnergyCons!K$4:K$10000)</f>
        <v>0.48895524288083136</v>
      </c>
      <c r="N1865" s="1" cm="1">
        <f t="array" ref="N1865">SUMPRODUCT(([1]OUT_FinalEnergyCons!$B$4:$B$10000="Var_cap")*1,  (ISNUMBER(SEARCH("ITOT-SWHELCHP",[1]OUT_FinalEnergyCons!$A$4:$A$10000)))*1,[1]OUT_FinalEnergyCons!L$4:L$10000)</f>
        <v>0.48885120391022518</v>
      </c>
      <c r="O1865" s="1" cm="1">
        <f t="array" ref="O1865">SUMPRODUCT(([1]OUT_FinalEnergyCons!$B$4:$B$10000="Var_cap")*1,  (ISNUMBER(SEARCH("ITOT-SWHELCHP",[1]OUT_FinalEnergyCons!$A$4:$A$10000)))*1,[1]OUT_FinalEnergyCons!M$4:M$10000)</f>
        <v>0.58217927159002381</v>
      </c>
      <c r="P1865" s="1" cm="1">
        <f t="array" ref="P1865">SUMPRODUCT(([1]OUT_FinalEnergyCons!$B$4:$B$10000="Var_cap")*1,  (ISNUMBER(SEARCH("ITOT-SWHELCHP",[1]OUT_FinalEnergyCons!$A$4:$A$10000)))*1,[1]OUT_FinalEnergyCons!N$4:N$10000)</f>
        <v>0.58158188896097485</v>
      </c>
      <c r="Q1865" s="1" cm="1">
        <f t="array" ref="Q1865">SUMPRODUCT(([1]OUT_FinalEnergyCons!$B$4:$B$10000="Var_cap")*1,  (ISNUMBER(SEARCH("ITOT-SWHELCHP",[1]OUT_FinalEnergyCons!$A$4:$A$10000)))*1,[1]OUT_FinalEnergyCons!O$4:O$10000)</f>
        <v>0.58159086611123534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0.47833270227269786</v>
      </c>
      <c r="G1866" s="18">
        <f t="shared" ref="G1866:K1866" si="2111">SUM(G1867:G1868)</f>
        <v>0.49260864372141033</v>
      </c>
      <c r="H1866" s="18">
        <f t="shared" si="2111"/>
        <v>0.39107304353128935</v>
      </c>
      <c r="I1866" s="18">
        <f t="shared" si="2111"/>
        <v>0.39056614141391055</v>
      </c>
      <c r="J1866" s="18">
        <f t="shared" si="2111"/>
        <v>0.26727803704859637</v>
      </c>
      <c r="K1866" s="18">
        <f t="shared" si="2111"/>
        <v>0.16507963348492441</v>
      </c>
      <c r="L1866" s="18">
        <f t="shared" ref="L1866:O1866" si="2112">SUM(L1867:L1868)</f>
        <v>0.14666199077789488</v>
      </c>
      <c r="M1866" s="18">
        <f t="shared" si="2112"/>
        <v>2.0001675442670352E-2</v>
      </c>
      <c r="N1866" s="18">
        <f t="shared" si="2112"/>
        <v>1.908683972713314E-2</v>
      </c>
      <c r="O1866" s="18">
        <f t="shared" si="2112"/>
        <v>1.8804251077359304E-2</v>
      </c>
      <c r="P1866" s="18">
        <f>SUM(P1867:P1868)</f>
        <v>1.830931083192926E-2</v>
      </c>
      <c r="Q1866" s="18">
        <f>SUM(Q1867:Q1868)</f>
        <v>1.9088331757190585E-2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0.39064593602434444</v>
      </c>
      <c r="H1867" s="1" cm="1">
        <f t="array" ref="H1867">SUMPRODUCT(([1]OUT_FinalEnergyCons!$B$4:$B$10000="Var_cap")*1,  (ISNUMBER(SEARCH("ITOT-SWHLFOBR",[1]OUT_FinalEnergyCons!$A$4:$A$10000)))*1,[1]OUT_FinalEnergyCons!F$4:F$10000)</f>
        <v>0.39061895586871553</v>
      </c>
      <c r="I1867" s="1" cm="1">
        <f t="array" ref="I1867">SUMPRODUCT(([1]OUT_FinalEnergyCons!$B$4:$B$10000="Var_cap")*1,  (ISNUMBER(SEARCH("ITOT-SWHLFOBR",[1]OUT_FinalEnergyCons!$A$4:$A$10000)))*1,[1]OUT_FinalEnergyCons!G$4:G$10000)</f>
        <v>0.3904332910111229</v>
      </c>
      <c r="J1867" s="1" cm="1">
        <f t="array" ref="J1867">SUMPRODUCT(([1]OUT_FinalEnergyCons!$B$4:$B$10000="Var_cap")*1,  (ISNUMBER(SEARCH("ITOT-SWHLFOBR",[1]OUT_FinalEnergyCons!$A$4:$A$10000)))*1,[1]OUT_FinalEnergyCons!H$4:H$10000)</f>
        <v>0.26707286824341514</v>
      </c>
      <c r="K1867" s="1" cm="1">
        <f t="array" ref="K1867">SUMPRODUCT(([1]OUT_FinalEnergyCons!$B$4:$B$10000="Var_cap")*1,  (ISNUMBER(SEARCH("ITOT-SWHLFOBR",[1]OUT_FinalEnergyCons!$A$4:$A$10000)))*1,[1]OUT_FinalEnergyCons!I$4:I$10000)</f>
        <v>0.16489147458424624</v>
      </c>
      <c r="L1867" s="1" cm="1">
        <f t="array" ref="L1867">SUMPRODUCT(([1]OUT_FinalEnergyCons!$B$4:$B$10000="Var_cap")*1,  (ISNUMBER(SEARCH("ITOT-SWHLFOBR",[1]OUT_FinalEnergyCons!$A$4:$A$10000)))*1,[1]OUT_FinalEnergyCons!J$4:J$10000)</f>
        <v>0.14645251300030959</v>
      </c>
      <c r="M1867" s="1" cm="1">
        <f t="array" ref="M1867">SUMPRODUCT(([1]OUT_FinalEnergyCons!$B$4:$B$10000="Var_cap")*1,  (ISNUMBER(SEARCH("ITOT-SWHLFOBR",[1]OUT_FinalEnergyCons!$A$4:$A$10000)))*1,[1]OUT_FinalEnergyCons!K$4:K$10000)</f>
        <v>2.0001675442670352E-2</v>
      </c>
      <c r="N1867" s="1" cm="1">
        <f t="array" ref="N1867">SUMPRODUCT(([1]OUT_FinalEnergyCons!$B$4:$B$10000="Var_cap")*1,  (ISNUMBER(SEARCH("ITOT-SWHLFOBR",[1]OUT_FinalEnergyCons!$A$4:$A$10000)))*1,[1]OUT_FinalEnergyCons!L$4:L$10000)</f>
        <v>1.908683972713314E-2</v>
      </c>
      <c r="O1867" s="1" cm="1">
        <f t="array" ref="O1867">SUMPRODUCT(([1]OUT_FinalEnergyCons!$B$4:$B$10000="Var_cap")*1,  (ISNUMBER(SEARCH("ITOT-SWHLFOBR",[1]OUT_FinalEnergyCons!$A$4:$A$10000)))*1,[1]OUT_FinalEnergyCons!M$4:M$10000)</f>
        <v>1.8804251077359304E-2</v>
      </c>
      <c r="P1867" s="1" cm="1">
        <f t="array" ref="P1867">SUMPRODUCT(([1]OUT_FinalEnergyCons!$B$4:$B$10000="Var_cap")*1,  (ISNUMBER(SEARCH("ITOT-SWHLFOBR",[1]OUT_FinalEnergyCons!$A$4:$A$10000)))*1,[1]OUT_FinalEnergyCons!N$4:N$10000)</f>
        <v>1.830931083192926E-2</v>
      </c>
      <c r="Q1867" s="1" cm="1">
        <f t="array" ref="Q1867">SUMPRODUCT(([1]OUT_FinalEnergyCons!$B$4:$B$10000="Var_cap")*1,  (ISNUMBER(SEARCH("ITOT-SWHLFOBR",[1]OUT_FinalEnergyCons!$A$4:$A$10000)))*1,[1]OUT_FinalEnergyCons!O$4:O$10000)</f>
        <v>1.9088331757190585E-2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0.10199726264186584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0.10196270769706592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4.5408766257382105E-4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1.328504027876265E-4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2.0516880518120853E-4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1.8815890067815739E-4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2.0947777758527808E-4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1.5572929162736735</v>
      </c>
      <c r="H1869" s="18">
        <f t="shared" si="2115"/>
        <v>1.5609454983643727</v>
      </c>
      <c r="I1869" s="18">
        <f t="shared" si="2115"/>
        <v>1.5672798587020551</v>
      </c>
      <c r="J1869" s="18">
        <f t="shared" si="2115"/>
        <v>1.2283730326816491</v>
      </c>
      <c r="K1869" s="18">
        <f t="shared" si="2115"/>
        <v>1.1971831482681718</v>
      </c>
      <c r="L1869" s="18">
        <f t="shared" ref="L1869:O1869" si="2116">SUM(L1870:L1871)</f>
        <v>1.1969701676837141</v>
      </c>
      <c r="M1869" s="18">
        <f t="shared" si="2116"/>
        <v>1.2267406463664496</v>
      </c>
      <c r="N1869" s="18">
        <f t="shared" si="2116"/>
        <v>0.99827655718610775</v>
      </c>
      <c r="O1869" s="18">
        <f t="shared" si="2116"/>
        <v>1.0708523217980506</v>
      </c>
      <c r="P1869" s="18">
        <f>SUM(P1870:P1871)</f>
        <v>0.95634275563016735</v>
      </c>
      <c r="Q1869" s="18">
        <f>SUM(Q1870:Q1871)</f>
        <v>0.86468631715460087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1.5566181614425181</v>
      </c>
      <c r="H1870" s="1" cm="1">
        <f t="array" ref="H1870">SUMPRODUCT(([1]OUT_FinalEnergyCons!$B$4:$B$10000="Var_cap")*1,  (ISNUMBER(SEARCH("ITOT-SWHNGA*BR",[1]OUT_FinalEnergyCons!$A$4:$A$10000)))*1,[1]OUT_FinalEnergyCons!F$4:F$10000)</f>
        <v>1.5567141984564377</v>
      </c>
      <c r="I1870" s="1" cm="1">
        <f t="array" ref="I1870">SUMPRODUCT(([1]OUT_FinalEnergyCons!$B$4:$B$10000="Var_cap")*1,  (ISNUMBER(SEARCH("ITOT-SWHNGA*BR",[1]OUT_FinalEnergyCons!$A$4:$A$10000)))*1,[1]OUT_FinalEnergyCons!G$4:G$10000)</f>
        <v>1.5564830964694674</v>
      </c>
      <c r="J1870" s="1" cm="1">
        <f t="array" ref="J1870">SUMPRODUCT(([1]OUT_FinalEnergyCons!$B$4:$B$10000="Var_cap")*1,  (ISNUMBER(SEARCH("ITOT-SWHNGA*BR",[1]OUT_FinalEnergyCons!$A$4:$A$10000)))*1,[1]OUT_FinalEnergyCons!H$4:H$10000)</f>
        <v>1.2154493415521017</v>
      </c>
      <c r="K1870" s="1" cm="1">
        <f t="array" ref="K1870">SUMPRODUCT(([1]OUT_FinalEnergyCons!$B$4:$B$10000="Var_cap")*1,  (ISNUMBER(SEARCH("ITOT-SWHNGA*BR",[1]OUT_FinalEnergyCons!$A$4:$A$10000)))*1,[1]OUT_FinalEnergyCons!I$4:I$10000)</f>
        <v>1.1835159901371952</v>
      </c>
      <c r="L1870" s="1" cm="1">
        <f t="array" ref="L1870">SUMPRODUCT(([1]OUT_FinalEnergyCons!$B$4:$B$10000="Var_cap")*1,  (ISNUMBER(SEARCH("ITOT-SWHNGA*BR",[1]OUT_FinalEnergyCons!$A$4:$A$10000)))*1,[1]OUT_FinalEnergyCons!J$4:J$10000)</f>
        <v>1.1833082822709096</v>
      </c>
      <c r="M1870" s="1" cm="1">
        <f t="array" ref="M1870">SUMPRODUCT(([1]OUT_FinalEnergyCons!$B$4:$B$10000="Var_cap")*1,  (ISNUMBER(SEARCH("ITOT-SWHNGA*BR",[1]OUT_FinalEnergyCons!$A$4:$A$10000)))*1,[1]OUT_FinalEnergyCons!K$4:K$10000)</f>
        <v>1.2125092780769606</v>
      </c>
      <c r="N1870" s="1" cm="1">
        <f t="array" ref="N1870">SUMPRODUCT(([1]OUT_FinalEnergyCons!$B$4:$B$10000="Var_cap")*1,  (ISNUMBER(SEARCH("ITOT-SWHNGA*BR",[1]OUT_FinalEnergyCons!$A$4:$A$10000)))*1,[1]OUT_FinalEnergyCons!L$4:L$10000)</f>
        <v>0.98470559322097295</v>
      </c>
      <c r="O1870" s="1" cm="1">
        <f t="array" ref="O1870">SUMPRODUCT(([1]OUT_FinalEnergyCons!$B$4:$B$10000="Var_cap")*1,  (ISNUMBER(SEARCH("ITOT-SWHNGA*BR",[1]OUT_FinalEnergyCons!$A$4:$A$10000)))*1,[1]OUT_FinalEnergyCons!M$4:M$10000)</f>
        <v>0.92927389442480179</v>
      </c>
      <c r="P1870" s="1" cm="1">
        <f t="array" ref="P1870">SUMPRODUCT(([1]OUT_FinalEnergyCons!$B$4:$B$10000="Var_cap")*1,  (ISNUMBER(SEARCH("ITOT-SWHNGA*BR",[1]OUT_FinalEnergyCons!$A$4:$A$10000)))*1,[1]OUT_FinalEnergyCons!N$4:N$10000)</f>
        <v>0.81484483939369501</v>
      </c>
      <c r="Q1870" s="1" cm="1">
        <f t="array" ref="Q1870">SUMPRODUCT(([1]OUT_FinalEnergyCons!$B$4:$B$10000="Var_cap")*1,  (ISNUMBER(SEARCH("ITOT-SWHNGA*BR",[1]OUT_FinalEnergyCons!$A$4:$A$10000)))*1,[1]OUT_FinalEnergyCons!O$4:O$10000)</f>
        <v>0.72234988830004399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6.7475483115543697E-4</v>
      </c>
      <c r="H1871" s="1" cm="1">
        <f t="array" ref="H1871">SUMPRODUCT(([1]OUT_FinalEnergyCons!$B$4:$B$10000="Var_cap")*1,  (ISNUMBER(SEARCH("ITOT-SWHNGAHP",[1]OUT_FinalEnergyCons!$A$4:$A$10000)))*1,[1]OUT_FinalEnergyCons!F$4:F$10000)</f>
        <v>4.2312999079349911E-3</v>
      </c>
      <c r="I1871" s="1" cm="1">
        <f t="array" ref="I1871">SUMPRODUCT(([1]OUT_FinalEnergyCons!$B$4:$B$10000="Var_cap")*1,  (ISNUMBER(SEARCH("ITOT-SWHNGAHP",[1]OUT_FinalEnergyCons!$A$4:$A$10000)))*1,[1]OUT_FinalEnergyCons!G$4:G$10000)</f>
        <v>1.0796762232587746E-2</v>
      </c>
      <c r="J1871" s="1" cm="1">
        <f t="array" ref="J1871">SUMPRODUCT(([1]OUT_FinalEnergyCons!$B$4:$B$10000="Var_cap")*1,  (ISNUMBER(SEARCH("ITOT-SWHNGAHP",[1]OUT_FinalEnergyCons!$A$4:$A$10000)))*1,[1]OUT_FinalEnergyCons!H$4:H$10000)</f>
        <v>1.292369112954749E-2</v>
      </c>
      <c r="K1871" s="1" cm="1">
        <f t="array" ref="K1871">SUMPRODUCT(([1]OUT_FinalEnergyCons!$B$4:$B$10000="Var_cap")*1,  (ISNUMBER(SEARCH("ITOT-SWHNGAHP",[1]OUT_FinalEnergyCons!$A$4:$A$10000)))*1,[1]OUT_FinalEnergyCons!I$4:I$10000)</f>
        <v>1.3667158130976558E-2</v>
      </c>
      <c r="L1871" s="1" cm="1">
        <f t="array" ref="L1871">SUMPRODUCT(([1]OUT_FinalEnergyCons!$B$4:$B$10000="Var_cap")*1,  (ISNUMBER(SEARCH("ITOT-SWHNGAHP",[1]OUT_FinalEnergyCons!$A$4:$A$10000)))*1,[1]OUT_FinalEnergyCons!J$4:J$10000)</f>
        <v>1.3661885412804572E-2</v>
      </c>
      <c r="M1871" s="1" cm="1">
        <f t="array" ref="M1871">SUMPRODUCT(([1]OUT_FinalEnergyCons!$B$4:$B$10000="Var_cap")*1,  (ISNUMBER(SEARCH("ITOT-SWHNGAHP",[1]OUT_FinalEnergyCons!$A$4:$A$10000)))*1,[1]OUT_FinalEnergyCons!K$4:K$10000)</f>
        <v>1.4231368289489068E-2</v>
      </c>
      <c r="N1871" s="1" cm="1">
        <f t="array" ref="N1871">SUMPRODUCT(([1]OUT_FinalEnergyCons!$B$4:$B$10000="Var_cap")*1,  (ISNUMBER(SEARCH("ITOT-SWHNGAHP",[1]OUT_FinalEnergyCons!$A$4:$A$10000)))*1,[1]OUT_FinalEnergyCons!L$4:L$10000)</f>
        <v>1.3570963965134826E-2</v>
      </c>
      <c r="O1871" s="1" cm="1">
        <f t="array" ref="O1871">SUMPRODUCT(([1]OUT_FinalEnergyCons!$B$4:$B$10000="Var_cap")*1,  (ISNUMBER(SEARCH("ITOT-SWHNGAHP",[1]OUT_FinalEnergyCons!$A$4:$A$10000)))*1,[1]OUT_FinalEnergyCons!M$4:M$10000)</f>
        <v>0.14157842737324886</v>
      </c>
      <c r="P1871" s="1" cm="1">
        <f t="array" ref="P1871">SUMPRODUCT(([1]OUT_FinalEnergyCons!$B$4:$B$10000="Var_cap")*1,  (ISNUMBER(SEARCH("ITOT-SWHNGAHP",[1]OUT_FinalEnergyCons!$A$4:$A$10000)))*1,[1]OUT_FinalEnergyCons!N$4:N$10000)</f>
        <v>0.14149791623647237</v>
      </c>
      <c r="Q1871" s="1" cm="1">
        <f t="array" ref="Q1871">SUMPRODUCT(([1]OUT_FinalEnergyCons!$B$4:$B$10000="Var_cap")*1,  (ISNUMBER(SEARCH("ITOT-SWHNGAHP",[1]OUT_FinalEnergyCons!$A$4:$A$10000)))*1,[1]OUT_FinalEnergyCons!O$4:O$10000)</f>
        <v>0.14233642885455694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3.1227480190320827E-2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4.6526968708425598E-2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9.6652386106038435E-2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0.1745644101498848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0.33289143253808157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0.29013348418188473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0.36454130544801194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0.34510214564463254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0.34560078756956408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0.36869387214277616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0.38544898713248765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0.19441138675857364</v>
      </c>
      <c r="H1873" s="1">
        <f t="shared" si="2117"/>
        <v>0.16117582164154542</v>
      </c>
      <c r="I1873" s="1">
        <f t="shared" si="2117"/>
        <v>1.8854971734627579E-4</v>
      </c>
      <c r="J1873" s="1">
        <f t="shared" si="2117"/>
        <v>2.0979575316980303E-4</v>
      </c>
      <c r="K1873" s="1">
        <f t="shared" si="2117"/>
        <v>1.9052444617160969E-4</v>
      </c>
      <c r="L1873" s="1">
        <f t="shared" si="2117"/>
        <v>2.3809659065463548E-4</v>
      </c>
      <c r="M1873" s="1">
        <f t="shared" si="2117"/>
        <v>5.2566091460289348E-4</v>
      </c>
      <c r="N1873" s="1">
        <f t="shared" si="2117"/>
        <v>3.7072373454040603E-4</v>
      </c>
      <c r="O1873" s="1">
        <f t="shared" si="2117"/>
        <v>6.0467747662164403E-4</v>
      </c>
      <c r="P1873" s="1">
        <f>P1874</f>
        <v>3.4961327463509101E-4</v>
      </c>
      <c r="Q1873" s="1">
        <f>Q1874</f>
        <v>5.7680298080967324E-4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0.19441138675857364</v>
      </c>
      <c r="H1874" s="1" cm="1">
        <f t="array" ref="H1874">SUMPRODUCT(([1]OUT_FinalEnergyCons!$B$4:$B$10000="Var_cap")*1,  (ISNUMBER(SEARCH("ITOT-SWHCOA*BR",[1]OUT_FinalEnergyCons!$A$4:$A$10000)))*1,[1]OUT_FinalEnergyCons!F$4:F$10000)</f>
        <v>0.16117582164154542</v>
      </c>
      <c r="I1874" s="1" cm="1">
        <f t="array" ref="I1874">SUMPRODUCT(([1]OUT_FinalEnergyCons!$B$4:$B$10000="Var_cap")*1,  (ISNUMBER(SEARCH("ITOT-SWHCOA*BR",[1]OUT_FinalEnergyCons!$A$4:$A$10000)))*1,[1]OUT_FinalEnergyCons!G$4:G$10000)</f>
        <v>1.8854971734627579E-4</v>
      </c>
      <c r="J1874" s="1" cm="1">
        <f t="array" ref="J1874">SUMPRODUCT(([1]OUT_FinalEnergyCons!$B$4:$B$10000="Var_cap")*1,  (ISNUMBER(SEARCH("ITOT-SWHCOA*BR",[1]OUT_FinalEnergyCons!$A$4:$A$10000)))*1,[1]OUT_FinalEnergyCons!H$4:H$10000)</f>
        <v>2.0979575316980303E-4</v>
      </c>
      <c r="K1874" s="1" cm="1">
        <f t="array" ref="K1874">SUMPRODUCT(([1]OUT_FinalEnergyCons!$B$4:$B$10000="Var_cap")*1,  (ISNUMBER(SEARCH("ITOT-SWHCOA*BR",[1]OUT_FinalEnergyCons!$A$4:$A$10000)))*1,[1]OUT_FinalEnergyCons!I$4:I$10000)</f>
        <v>1.9052444617160969E-4</v>
      </c>
      <c r="L1874" s="1" cm="1">
        <f t="array" ref="L1874">SUMPRODUCT(([1]OUT_FinalEnergyCons!$B$4:$B$10000="Var_cap")*1,  (ISNUMBER(SEARCH("ITOT-SWHCOA*BR",[1]OUT_FinalEnergyCons!$A$4:$A$10000)))*1,[1]OUT_FinalEnergyCons!J$4:J$10000)</f>
        <v>2.3809659065463548E-4</v>
      </c>
      <c r="M1874" s="1" cm="1">
        <f t="array" ref="M1874">SUMPRODUCT(([1]OUT_FinalEnergyCons!$B$4:$B$10000="Var_cap")*1,  (ISNUMBER(SEARCH("ITOT-SWHCOA*BR",[1]OUT_FinalEnergyCons!$A$4:$A$10000)))*1,[1]OUT_FinalEnergyCons!K$4:K$10000)</f>
        <v>5.2566091460289348E-4</v>
      </c>
      <c r="N1874" s="1" cm="1">
        <f t="array" ref="N1874">SUMPRODUCT(([1]OUT_FinalEnergyCons!$B$4:$B$10000="Var_cap")*1,  (ISNUMBER(SEARCH("ITOT-SWHCOA*BR",[1]OUT_FinalEnergyCons!$A$4:$A$10000)))*1,[1]OUT_FinalEnergyCons!L$4:L$10000)</f>
        <v>3.7072373454040603E-4</v>
      </c>
      <c r="O1874" s="1" cm="1">
        <f t="array" ref="O1874">SUMPRODUCT(([1]OUT_FinalEnergyCons!$B$4:$B$10000="Var_cap")*1,  (ISNUMBER(SEARCH("ITOT-SWHCOA*BR",[1]OUT_FinalEnergyCons!$A$4:$A$10000)))*1,[1]OUT_FinalEnergyCons!M$4:M$10000)</f>
        <v>6.0467747662164403E-4</v>
      </c>
      <c r="P1874" s="1" cm="1">
        <f t="array" ref="P1874">SUMPRODUCT(([1]OUT_FinalEnergyCons!$B$4:$B$10000="Var_cap")*1,  (ISNUMBER(SEARCH("ITOT-SWHCOA*BR",[1]OUT_FinalEnergyCons!$A$4:$A$10000)))*1,[1]OUT_FinalEnergyCons!N$4:N$10000)</f>
        <v>3.4961327463509101E-4</v>
      </c>
      <c r="Q1874" s="1" cm="1">
        <f t="array" ref="Q1874">SUMPRODUCT(([1]OUT_FinalEnergyCons!$B$4:$B$10000="Var_cap")*1,  (ISNUMBER(SEARCH("ITOT-SWHCOA*BR",[1]OUT_FinalEnergyCons!$A$4:$A$10000)))*1,[1]OUT_FinalEnergyCons!O$4:O$10000)</f>
        <v>5.7680298080967324E-4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0.34231844702298408</v>
      </c>
      <c r="H1875" s="1">
        <f t="shared" si="2118"/>
        <v>0.34236411174624931</v>
      </c>
      <c r="I1875" s="1">
        <f t="shared" si="2118"/>
        <v>0.37880404846568039</v>
      </c>
      <c r="J1875" s="1">
        <f t="shared" si="2118"/>
        <v>0.41641707776235037</v>
      </c>
      <c r="K1875" s="1">
        <f t="shared" si="2118"/>
        <v>0.45118616498805542</v>
      </c>
      <c r="L1875" s="1">
        <f t="shared" si="2118"/>
        <v>0.48388287827292409</v>
      </c>
      <c r="M1875" s="1">
        <f t="shared" si="2118"/>
        <v>0.55109452574132223</v>
      </c>
      <c r="N1875" s="1">
        <f t="shared" si="2118"/>
        <v>0.58090250138842281</v>
      </c>
      <c r="O1875" s="1">
        <f t="shared" si="2118"/>
        <v>0.59055662424219524</v>
      </c>
      <c r="P1875" s="1">
        <f>P1876</f>
        <v>0.48310186022575058</v>
      </c>
      <c r="Q1875" s="1">
        <f>Q1876</f>
        <v>0.50022745212062814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0.34231844702298408</v>
      </c>
      <c r="H1876" s="1" cm="1">
        <f t="array" ref="H1876">SUMPRODUCT(([1]OUT_FinalEnergyCons!$B$4:$B$10000="Var_cap")*1,  (ISNUMBER(SEARCH("ITOT-SWHWOD*BR",[1]OUT_FinalEnergyCons!$A$4:$A$10000)))*1,[1]OUT_FinalEnergyCons!F$4:F$10000)</f>
        <v>0.34236411174624931</v>
      </c>
      <c r="I1876" s="1" cm="1">
        <f t="array" ref="I1876">SUMPRODUCT(([1]OUT_FinalEnergyCons!$B$4:$B$10000="Var_cap")*1,  (ISNUMBER(SEARCH("ITOT-SWHWOD*BR",[1]OUT_FinalEnergyCons!$A$4:$A$10000)))*1,[1]OUT_FinalEnergyCons!G$4:G$10000)</f>
        <v>0.37880404846568039</v>
      </c>
      <c r="J1876" s="1" cm="1">
        <f t="array" ref="J1876">SUMPRODUCT(([1]OUT_FinalEnergyCons!$B$4:$B$10000="Var_cap")*1,  (ISNUMBER(SEARCH("ITOT-SWHWOD*BR",[1]OUT_FinalEnergyCons!$A$4:$A$10000)))*1,[1]OUT_FinalEnergyCons!H$4:H$10000)</f>
        <v>0.41641707776235037</v>
      </c>
      <c r="K1876" s="1" cm="1">
        <f t="array" ref="K1876">SUMPRODUCT(([1]OUT_FinalEnergyCons!$B$4:$B$10000="Var_cap")*1,  (ISNUMBER(SEARCH("ITOT-SWHWOD*BR",[1]OUT_FinalEnergyCons!$A$4:$A$10000)))*1,[1]OUT_FinalEnergyCons!I$4:I$10000)</f>
        <v>0.45118616498805542</v>
      </c>
      <c r="L1876" s="1" cm="1">
        <f t="array" ref="L1876">SUMPRODUCT(([1]OUT_FinalEnergyCons!$B$4:$B$10000="Var_cap")*1,  (ISNUMBER(SEARCH("ITOT-SWHWOD*BR",[1]OUT_FinalEnergyCons!$A$4:$A$10000)))*1,[1]OUT_FinalEnergyCons!J$4:J$10000)</f>
        <v>0.48388287827292409</v>
      </c>
      <c r="M1876" s="1" cm="1">
        <f t="array" ref="M1876">SUMPRODUCT(([1]OUT_FinalEnergyCons!$B$4:$B$10000="Var_cap")*1,  (ISNUMBER(SEARCH("ITOT-SWHWOD*BR",[1]OUT_FinalEnergyCons!$A$4:$A$10000)))*1,[1]OUT_FinalEnergyCons!K$4:K$10000)</f>
        <v>0.55109452574132223</v>
      </c>
      <c r="N1876" s="1" cm="1">
        <f t="array" ref="N1876">SUMPRODUCT(([1]OUT_FinalEnergyCons!$B$4:$B$10000="Var_cap")*1,  (ISNUMBER(SEARCH("ITOT-SWHWOD*BR",[1]OUT_FinalEnergyCons!$A$4:$A$10000)))*1,[1]OUT_FinalEnergyCons!L$4:L$10000)</f>
        <v>0.58090250138842281</v>
      </c>
      <c r="O1876" s="1" cm="1">
        <f t="array" ref="O1876">SUMPRODUCT(([1]OUT_FinalEnergyCons!$B$4:$B$10000="Var_cap")*1,  (ISNUMBER(SEARCH("ITOT-SWHWOD*BR",[1]OUT_FinalEnergyCons!$A$4:$A$10000)))*1,[1]OUT_FinalEnergyCons!M$4:M$10000)</f>
        <v>0.59055662424219524</v>
      </c>
      <c r="P1876" s="1" cm="1">
        <f t="array" ref="P1876">SUMPRODUCT(([1]OUT_FinalEnergyCons!$B$4:$B$10000="Var_cap")*1,  (ISNUMBER(SEARCH("ITOT-SWHWOD*BR",[1]OUT_FinalEnergyCons!$A$4:$A$10000)))*1,[1]OUT_FinalEnergyCons!N$4:N$10000)</f>
        <v>0.48310186022575058</v>
      </c>
      <c r="Q1876" s="1" cm="1">
        <f t="array" ref="Q1876">SUMPRODUCT(([1]OUT_FinalEnergyCons!$B$4:$B$10000="Var_cap")*1,  (ISNUMBER(SEARCH("ITOT-SWHWOD*BR",[1]OUT_FinalEnergyCons!$A$4:$A$10000)))*1,[1]OUT_FinalEnergyCons!O$4:O$10000)</f>
        <v>0.50022745212062814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3.5127048238985145E-2</v>
      </c>
      <c r="H1877" s="1">
        <f t="shared" si="2119"/>
        <v>3.5278876889163584E-2</v>
      </c>
      <c r="I1877" s="1">
        <f t="shared" si="2119"/>
        <v>4.2141005619795495E-2</v>
      </c>
      <c r="J1877" s="1">
        <f t="shared" si="2119"/>
        <v>4.1771788606846043E-2</v>
      </c>
      <c r="K1877" s="1">
        <f t="shared" si="2119"/>
        <v>4.0411079313840553E-2</v>
      </c>
      <c r="L1877" s="1">
        <f t="shared" si="2119"/>
        <v>3.8752845545466985E-2</v>
      </c>
      <c r="M1877" s="1">
        <f t="shared" si="2119"/>
        <v>4.0266566873720044E-2</v>
      </c>
      <c r="N1877" s="1">
        <f t="shared" si="2119"/>
        <v>4.0153197777858474E-2</v>
      </c>
      <c r="O1877" s="1">
        <f t="shared" si="2119"/>
        <v>3.9046778005492937E-2</v>
      </c>
      <c r="P1877" s="1">
        <f>P1878</f>
        <v>4.0996878189766578E-2</v>
      </c>
      <c r="Q1877" s="1">
        <f>Q1878</f>
        <v>4.1525061408684588E-2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3.5127048238985145E-2</v>
      </c>
      <c r="H1878" s="1" cm="1">
        <f t="array" ref="H1878">SUMPRODUCT(([1]OUT_FinalEnergyCons!$B$4:$B$10000="Var_cap")*1,  (ISNUMBER(SEARCH("ITOT-SWHPLT*BR",[1]OUT_FinalEnergyCons!$A$4:$A$10000)))*1,[1]OUT_FinalEnergyCons!F$4:F$10000)</f>
        <v>3.5278876889163584E-2</v>
      </c>
      <c r="I1878" s="1" cm="1">
        <f t="array" ref="I1878">SUMPRODUCT(([1]OUT_FinalEnergyCons!$B$4:$B$10000="Var_cap")*1,  (ISNUMBER(SEARCH("ITOT-SWHPLT*BR",[1]OUT_FinalEnergyCons!$A$4:$A$10000)))*1,[1]OUT_FinalEnergyCons!G$4:G$10000)</f>
        <v>4.2141005619795495E-2</v>
      </c>
      <c r="J1878" s="1" cm="1">
        <f t="array" ref="J1878">SUMPRODUCT(([1]OUT_FinalEnergyCons!$B$4:$B$10000="Var_cap")*1,  (ISNUMBER(SEARCH("ITOT-SWHPLT*BR",[1]OUT_FinalEnergyCons!$A$4:$A$10000)))*1,[1]OUT_FinalEnergyCons!H$4:H$10000)</f>
        <v>4.1771788606846043E-2</v>
      </c>
      <c r="K1878" s="1" cm="1">
        <f t="array" ref="K1878">SUMPRODUCT(([1]OUT_FinalEnergyCons!$B$4:$B$10000="Var_cap")*1,  (ISNUMBER(SEARCH("ITOT-SWHPLT*BR",[1]OUT_FinalEnergyCons!$A$4:$A$10000)))*1,[1]OUT_FinalEnergyCons!I$4:I$10000)</f>
        <v>4.0411079313840553E-2</v>
      </c>
      <c r="L1878" s="1" cm="1">
        <f t="array" ref="L1878">SUMPRODUCT(([1]OUT_FinalEnergyCons!$B$4:$B$10000="Var_cap")*1,  (ISNUMBER(SEARCH("ITOT-SWHPLT*BR",[1]OUT_FinalEnergyCons!$A$4:$A$10000)))*1,[1]OUT_FinalEnergyCons!J$4:J$10000)</f>
        <v>3.8752845545466985E-2</v>
      </c>
      <c r="M1878" s="1" cm="1">
        <f t="array" ref="M1878">SUMPRODUCT(([1]OUT_FinalEnergyCons!$B$4:$B$10000="Var_cap")*1,  (ISNUMBER(SEARCH("ITOT-SWHPLT*BR",[1]OUT_FinalEnergyCons!$A$4:$A$10000)))*1,[1]OUT_FinalEnergyCons!K$4:K$10000)</f>
        <v>4.0266566873720044E-2</v>
      </c>
      <c r="N1878" s="1" cm="1">
        <f t="array" ref="N1878">SUMPRODUCT(([1]OUT_FinalEnergyCons!$B$4:$B$10000="Var_cap")*1,  (ISNUMBER(SEARCH("ITOT-SWHPLT*BR",[1]OUT_FinalEnergyCons!$A$4:$A$10000)))*1,[1]OUT_FinalEnergyCons!L$4:L$10000)</f>
        <v>4.0153197777858474E-2</v>
      </c>
      <c r="O1878" s="1" cm="1">
        <f t="array" ref="O1878">SUMPRODUCT(([1]OUT_FinalEnergyCons!$B$4:$B$10000="Var_cap")*1,  (ISNUMBER(SEARCH("ITOT-SWHPLT*BR",[1]OUT_FinalEnergyCons!$A$4:$A$10000)))*1,[1]OUT_FinalEnergyCons!M$4:M$10000)</f>
        <v>3.9046778005492937E-2</v>
      </c>
      <c r="P1878" s="1" cm="1">
        <f t="array" ref="P1878">SUMPRODUCT(([1]OUT_FinalEnergyCons!$B$4:$B$10000="Var_cap")*1,  (ISNUMBER(SEARCH("ITOT-SWHPLT*BR",[1]OUT_FinalEnergyCons!$A$4:$A$10000)))*1,[1]OUT_FinalEnergyCons!N$4:N$10000)</f>
        <v>4.0996878189766578E-2</v>
      </c>
      <c r="Q1878" s="1" cm="1">
        <f t="array" ref="Q1878">SUMPRODUCT(([1]OUT_FinalEnergyCons!$B$4:$B$10000="Var_cap")*1,  (ISNUMBER(SEARCH("ITOT-SWHPLT*BR",[1]OUT_FinalEnergyCons!$A$4:$A$10000)))*1,[1]OUT_FinalEnergyCons!O$4:O$10000)</f>
        <v>4.1525061408684588E-2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0.33405812476119584</v>
      </c>
      <c r="H1879" s="1">
        <f t="shared" si="2120"/>
        <v>0.30091360173443688</v>
      </c>
      <c r="I1879" s="1">
        <f t="shared" si="2120"/>
        <v>0.30081060394995335</v>
      </c>
      <c r="J1879" s="1">
        <f t="shared" si="2120"/>
        <v>0.1658689322109744</v>
      </c>
      <c r="K1879" s="1">
        <f t="shared" si="2120"/>
        <v>0.18242756942197483</v>
      </c>
      <c r="L1879" s="1">
        <f t="shared" si="2120"/>
        <v>0.18282074469807974</v>
      </c>
      <c r="M1879" s="1">
        <f t="shared" si="2120"/>
        <v>0.21558644620349604</v>
      </c>
      <c r="N1879" s="1">
        <f t="shared" si="2120"/>
        <v>0.195989033431064</v>
      </c>
      <c r="O1879" s="1">
        <f t="shared" si="2120"/>
        <v>0.19681439701924938</v>
      </c>
      <c r="P1879" s="1">
        <f>P1880</f>
        <v>0.20419214123091034</v>
      </c>
      <c r="Q1879" s="1">
        <f>Q1880</f>
        <v>0.20350203957026713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0.33405812476119584</v>
      </c>
      <c r="H1880" s="1" cm="1">
        <f t="array" ref="H1880">SUMPRODUCT(([1]OUT_FinalEnergyCons!$B$4:$B$10000="Var_cap")*1,  (ISNUMBER(SEARCH("ITOT-SWHWST*BR",[1]OUT_FinalEnergyCons!$A$4:$A$10000)))*1,[1]OUT_FinalEnergyCons!F$4:F$10000)</f>
        <v>0.30091360173443688</v>
      </c>
      <c r="I1880" s="1" cm="1">
        <f t="array" ref="I1880">SUMPRODUCT(([1]OUT_FinalEnergyCons!$B$4:$B$10000="Var_cap")*1,  (ISNUMBER(SEARCH("ITOT-SWHWST*BR",[1]OUT_FinalEnergyCons!$A$4:$A$10000)))*1,[1]OUT_FinalEnergyCons!G$4:G$10000)</f>
        <v>0.30081060394995335</v>
      </c>
      <c r="J1880" s="1" cm="1">
        <f t="array" ref="J1880">SUMPRODUCT(([1]OUT_FinalEnergyCons!$B$4:$B$10000="Var_cap")*1,  (ISNUMBER(SEARCH("ITOT-SWHWST*BR",[1]OUT_FinalEnergyCons!$A$4:$A$10000)))*1,[1]OUT_FinalEnergyCons!H$4:H$10000)</f>
        <v>0.1658689322109744</v>
      </c>
      <c r="K1880" s="1" cm="1">
        <f t="array" ref="K1880">SUMPRODUCT(([1]OUT_FinalEnergyCons!$B$4:$B$10000="Var_cap")*1,  (ISNUMBER(SEARCH("ITOT-SWHWST*BR",[1]OUT_FinalEnergyCons!$A$4:$A$10000)))*1,[1]OUT_FinalEnergyCons!I$4:I$10000)</f>
        <v>0.18242756942197483</v>
      </c>
      <c r="L1880" s="1" cm="1">
        <f t="array" ref="L1880">SUMPRODUCT(([1]OUT_FinalEnergyCons!$B$4:$B$10000="Var_cap")*1,  (ISNUMBER(SEARCH("ITOT-SWHWST*BR",[1]OUT_FinalEnergyCons!$A$4:$A$10000)))*1,[1]OUT_FinalEnergyCons!J$4:J$10000)</f>
        <v>0.18282074469807974</v>
      </c>
      <c r="M1880" s="1" cm="1">
        <f t="array" ref="M1880">SUMPRODUCT(([1]OUT_FinalEnergyCons!$B$4:$B$10000="Var_cap")*1,  (ISNUMBER(SEARCH("ITOT-SWHWST*BR",[1]OUT_FinalEnergyCons!$A$4:$A$10000)))*1,[1]OUT_FinalEnergyCons!K$4:K$10000)</f>
        <v>0.21558644620349604</v>
      </c>
      <c r="N1880" s="1" cm="1">
        <f t="array" ref="N1880">SUMPRODUCT(([1]OUT_FinalEnergyCons!$B$4:$B$10000="Var_cap")*1,  (ISNUMBER(SEARCH("ITOT-SWHWST*BR",[1]OUT_FinalEnergyCons!$A$4:$A$10000)))*1,[1]OUT_FinalEnergyCons!L$4:L$10000)</f>
        <v>0.195989033431064</v>
      </c>
      <c r="O1880" s="1" cm="1">
        <f t="array" ref="O1880">SUMPRODUCT(([1]OUT_FinalEnergyCons!$B$4:$B$10000="Var_cap")*1,  (ISNUMBER(SEARCH("ITOT-SWHWST*BR",[1]OUT_FinalEnergyCons!$A$4:$A$10000)))*1,[1]OUT_FinalEnergyCons!M$4:M$10000)</f>
        <v>0.19681439701924938</v>
      </c>
      <c r="P1880" s="1" cm="1">
        <f t="array" ref="P1880">SUMPRODUCT(([1]OUT_FinalEnergyCons!$B$4:$B$10000="Var_cap")*1,  (ISNUMBER(SEARCH("ITOT-SWHWST*BR",[1]OUT_FinalEnergyCons!$A$4:$A$10000)))*1,[1]OUT_FinalEnergyCons!N$4:N$10000)</f>
        <v>0.20419214123091034</v>
      </c>
      <c r="Q1880" s="1" cm="1">
        <f t="array" ref="Q1880">SUMPRODUCT(([1]OUT_FinalEnergyCons!$B$4:$B$10000="Var_cap")*1,  (ISNUMBER(SEARCH("ITOT-SWHWST*BR",[1]OUT_FinalEnergyCons!$A$4:$A$10000)))*1,[1]OUT_FinalEnergyCons!O$4:O$10000)</f>
        <v>0.20350203957026713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1.2692720401150801E-2</v>
      </c>
      <c r="H1881" s="1">
        <f t="shared" si="2121"/>
        <v>1.2692837566482061E-2</v>
      </c>
      <c r="I1881" s="1">
        <f t="shared" si="2121"/>
        <v>1.2693021869108291E-2</v>
      </c>
      <c r="J1881" s="1">
        <f t="shared" si="2121"/>
        <v>1.2690683708076781E-2</v>
      </c>
      <c r="K1881" s="1">
        <f t="shared" si="2121"/>
        <v>1.2688023369087101E-2</v>
      </c>
      <c r="L1881" s="1">
        <f t="shared" si="2121"/>
        <v>1.2688553015199701E-2</v>
      </c>
      <c r="M1881" s="1">
        <f t="shared" si="2121"/>
        <v>1.2683517538919E-2</v>
      </c>
      <c r="N1881" s="1">
        <f t="shared" si="2121"/>
        <v>1.26824436850875E-2</v>
      </c>
      <c r="O1881" s="1">
        <f t="shared" si="2121"/>
        <v>1.3525352757705E-2</v>
      </c>
      <c r="P1881" s="1">
        <f>P1882</f>
        <v>1.3523118021708601E-2</v>
      </c>
      <c r="Q1881" s="1">
        <f>Q1882</f>
        <v>1.95714710630981E-2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1.2692720401150801E-2</v>
      </c>
      <c r="H1882" s="1" cm="1">
        <f t="array" ref="H1882">SUMPRODUCT(([1]OUT_FinalEnergyCons!$B$4:$B$10000="Var_cap")*1, (ISNUMBER(SEARCH("ITOT-SWHSOLBR",[1]OUT_FinalEnergyCons!$A$4:$A$10000)))*1,[1]OUT_FinalEnergyCons!F$4:F$10000)</f>
        <v>1.2692837566482061E-2</v>
      </c>
      <c r="I1882" s="1" cm="1">
        <f t="array" ref="I1882">SUMPRODUCT(([1]OUT_FinalEnergyCons!$B$4:$B$10000="Var_cap")*1, (ISNUMBER(SEARCH("ITOT-SWHSOLBR",[1]OUT_FinalEnergyCons!$A$4:$A$10000)))*1,[1]OUT_FinalEnergyCons!G$4:G$10000)</f>
        <v>1.2693021869108291E-2</v>
      </c>
      <c r="J1882" s="1" cm="1">
        <f t="array" ref="J1882">SUMPRODUCT(([1]OUT_FinalEnergyCons!$B$4:$B$10000="Var_cap")*1, (ISNUMBER(SEARCH("ITOT-SWHSOLBR",[1]OUT_FinalEnergyCons!$A$4:$A$10000)))*1,[1]OUT_FinalEnergyCons!H$4:H$10000)</f>
        <v>1.2690683708076781E-2</v>
      </c>
      <c r="K1882" s="1" cm="1">
        <f t="array" ref="K1882">SUMPRODUCT(([1]OUT_FinalEnergyCons!$B$4:$B$10000="Var_cap")*1, (ISNUMBER(SEARCH("ITOT-SWHSOLBR",[1]OUT_FinalEnergyCons!$A$4:$A$10000)))*1,[1]OUT_FinalEnergyCons!I$4:I$10000)</f>
        <v>1.2688023369087101E-2</v>
      </c>
      <c r="L1882" s="1" cm="1">
        <f t="array" ref="L1882">SUMPRODUCT(([1]OUT_FinalEnergyCons!$B$4:$B$10000="Var_cap")*1, (ISNUMBER(SEARCH("ITOT-SWHSOLBR",[1]OUT_FinalEnergyCons!$A$4:$A$10000)))*1,[1]OUT_FinalEnergyCons!J$4:J$10000)</f>
        <v>1.2688553015199701E-2</v>
      </c>
      <c r="M1882" s="1" cm="1">
        <f t="array" ref="M1882">SUMPRODUCT(([1]OUT_FinalEnergyCons!$B$4:$B$10000="Var_cap")*1, (ISNUMBER(SEARCH("ITOT-SWHSOLBR",[1]OUT_FinalEnergyCons!$A$4:$A$10000)))*1,[1]OUT_FinalEnergyCons!K$4:K$10000)</f>
        <v>1.2683517538919E-2</v>
      </c>
      <c r="N1882" s="1" cm="1">
        <f t="array" ref="N1882">SUMPRODUCT(([1]OUT_FinalEnergyCons!$B$4:$B$10000="Var_cap")*1, (ISNUMBER(SEARCH("ITOT-SWHSOLBR",[1]OUT_FinalEnergyCons!$A$4:$A$10000)))*1,[1]OUT_FinalEnergyCons!L$4:L$10000)</f>
        <v>1.26824436850875E-2</v>
      </c>
      <c r="O1882" s="1" cm="1">
        <f t="array" ref="O1882">SUMPRODUCT(([1]OUT_FinalEnergyCons!$B$4:$B$10000="Var_cap")*1, (ISNUMBER(SEARCH("ITOT-SWHSOLBR",[1]OUT_FinalEnergyCons!$A$4:$A$10000)))*1,[1]OUT_FinalEnergyCons!M$4:M$10000)</f>
        <v>1.3525352757705E-2</v>
      </c>
      <c r="P1882" s="1" cm="1">
        <f t="array" ref="P1882">SUMPRODUCT(([1]OUT_FinalEnergyCons!$B$4:$B$10000="Var_cap")*1, (ISNUMBER(SEARCH("ITOT-SWHSOLBR",[1]OUT_FinalEnergyCons!$A$4:$A$10000)))*1,[1]OUT_FinalEnergyCons!N$4:N$10000)</f>
        <v>1.3523118021708601E-2</v>
      </c>
      <c r="Q1882" s="1" cm="1">
        <f t="array" ref="Q1882">SUMPRODUCT(([1]OUT_FinalEnergyCons!$B$4:$B$10000="Var_cap")*1, (ISNUMBER(SEARCH("ITOT-SWHSOLBR",[1]OUT_FinalEnergyCons!$A$4:$A$10000)))*1,[1]OUT_FinalEnergyCons!O$4:O$10000)</f>
        <v>1.95714710630981E-2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1.2033432049161499E-4</v>
      </c>
      <c r="J1883" s="1">
        <f t="shared" si="2122"/>
        <v>6.2922764907048095E-4</v>
      </c>
      <c r="K1883" s="1">
        <f t="shared" si="2122"/>
        <v>8.3556929856718897E-4</v>
      </c>
      <c r="L1883" s="1">
        <f t="shared" si="2122"/>
        <v>8.3948753149523073E-4</v>
      </c>
      <c r="M1883" s="1">
        <f t="shared" si="2122"/>
        <v>3.5360472564973863E-3</v>
      </c>
      <c r="N1883" s="1">
        <f t="shared" si="2122"/>
        <v>5.3860024124840287E-3</v>
      </c>
      <c r="O1883" s="1">
        <f t="shared" si="2122"/>
        <v>1.0684571141629075E-2</v>
      </c>
      <c r="P1883" s="1">
        <f>P1884</f>
        <v>1.0750063712259462E-2</v>
      </c>
      <c r="Q1883" s="1">
        <f>Q1884</f>
        <v>1.0932019972246569E-2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1.2033432049161499E-4</v>
      </c>
      <c r="J1884" s="1" cm="1">
        <f t="array" ref="J1884">SUMPRODUCT(([1]OUT_FinalEnergyCons!$B$4:$B$10000="Var_cap")*1, (ISNUMBER(SEARCH("ITOT-SWHH2BR",[1]OUT_FinalEnergyCons!$A$4:$A$10000)))*1,[1]OUT_FinalEnergyCons!H$4:H$10000)</f>
        <v>6.2922764907048095E-4</v>
      </c>
      <c r="K1884" s="1" cm="1">
        <f t="array" ref="K1884">SUMPRODUCT(([1]OUT_FinalEnergyCons!$B$4:$B$10000="Var_cap")*1, (ISNUMBER(SEARCH("ITOT-SWHH2BR",[1]OUT_FinalEnergyCons!$A$4:$A$10000)))*1,[1]OUT_FinalEnergyCons!I$4:I$10000)</f>
        <v>8.3556929856718897E-4</v>
      </c>
      <c r="L1884" s="1" cm="1">
        <f t="array" ref="L1884">SUMPRODUCT(([1]OUT_FinalEnergyCons!$B$4:$B$10000="Var_cap")*1, (ISNUMBER(SEARCH("ITOT-SWHH2BR",[1]OUT_FinalEnergyCons!$A$4:$A$10000)))*1,[1]OUT_FinalEnergyCons!J$4:J$10000)</f>
        <v>8.3948753149523073E-4</v>
      </c>
      <c r="M1884" s="1" cm="1">
        <f t="array" ref="M1884">SUMPRODUCT(([1]OUT_FinalEnergyCons!$B$4:$B$10000="Var_cap")*1, (ISNUMBER(SEARCH("ITOT-SWHH2BR",[1]OUT_FinalEnergyCons!$A$4:$A$10000)))*1,[1]OUT_FinalEnergyCons!K$4:K$10000)</f>
        <v>3.5360472564973863E-3</v>
      </c>
      <c r="N1884" s="1" cm="1">
        <f t="array" ref="N1884">SUMPRODUCT(([1]OUT_FinalEnergyCons!$B$4:$B$10000="Var_cap")*1, (ISNUMBER(SEARCH("ITOT-SWHH2BR",[1]OUT_FinalEnergyCons!$A$4:$A$10000)))*1,[1]OUT_FinalEnergyCons!L$4:L$10000)</f>
        <v>5.3860024124840287E-3</v>
      </c>
      <c r="O1884" s="1" cm="1">
        <f t="array" ref="O1884">SUMPRODUCT(([1]OUT_FinalEnergyCons!$B$4:$B$10000="Var_cap")*1, (ISNUMBER(SEARCH("ITOT-SWHH2BR",[1]OUT_FinalEnergyCons!$A$4:$A$10000)))*1,[1]OUT_FinalEnergyCons!M$4:M$10000)</f>
        <v>1.0684571141629075E-2</v>
      </c>
      <c r="P1884" s="1" cm="1">
        <f t="array" ref="P1884">SUMPRODUCT(([1]OUT_FinalEnergyCons!$B$4:$B$10000="Var_cap")*1, (ISNUMBER(SEARCH("ITOT-SWHH2BR",[1]OUT_FinalEnergyCons!$A$4:$A$10000)))*1,[1]OUT_FinalEnergyCons!N$4:N$10000)</f>
        <v>1.0750063712259462E-2</v>
      </c>
      <c r="Q1884" s="1" cm="1">
        <f t="array" ref="Q1884">SUMPRODUCT(([1]OUT_FinalEnergyCons!$B$4:$B$10000="Var_cap")*1, (ISNUMBER(SEARCH("ITOT-SWHH2BR",[1]OUT_FinalEnergyCons!$A$4:$A$10000)))*1,[1]OUT_FinalEnergyCons!O$4:O$10000)</f>
        <v>1.0932019972246569E-2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6.1442929761550289</v>
      </c>
      <c r="G1885" s="17">
        <f t="shared" ref="G1885:K1885" si="2123">SUM(G1886,G1889,G1891,G1895,G1897,G1899,G1901)</f>
        <v>6.0963758380524142</v>
      </c>
      <c r="H1885" s="17">
        <f t="shared" si="2123"/>
        <v>6.2129681707846851</v>
      </c>
      <c r="I1885" s="17">
        <f t="shared" si="2123"/>
        <v>6.2286584834570462</v>
      </c>
      <c r="J1885" s="17">
        <f t="shared" si="2123"/>
        <v>4.4746612070016445</v>
      </c>
      <c r="K1885" s="17">
        <f t="shared" si="2123"/>
        <v>4.2076958271313156</v>
      </c>
      <c r="L1885" s="17">
        <f t="shared" ref="L1885:O1885" si="2124">SUM(L1886,L1889,L1891,L1895,L1897,L1899,L1901)</f>
        <v>4.1446808024146717</v>
      </c>
      <c r="M1885" s="17">
        <f t="shared" si="2124"/>
        <v>3.8238286709229174</v>
      </c>
      <c r="N1885" s="17">
        <f t="shared" si="2124"/>
        <v>3.6154557044068474</v>
      </c>
      <c r="O1885" s="17">
        <f t="shared" si="2124"/>
        <v>3.511414903623709</v>
      </c>
      <c r="P1885" s="17">
        <f>SUM(P1886,P1889,P1891,P1895,P1897,P1899,P1901)</f>
        <v>3.4269647749328991</v>
      </c>
      <c r="Q1885" s="17">
        <f>SUM(Q1886,Q1889,Q1891,Q1895,Q1897,Q1899,Q1901)</f>
        <v>3.2542687346134174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0.615608926260236</v>
      </c>
      <c r="G1886" s="1">
        <f t="shared" ref="G1886:K1886" si="2125">SUM(G1887:G1888)</f>
        <v>0.49248317034348565</v>
      </c>
      <c r="H1886" s="1">
        <f t="shared" si="2125"/>
        <v>0.60456635353381438</v>
      </c>
      <c r="I1886" s="1">
        <f t="shared" si="2125"/>
        <v>0.60458086912934572</v>
      </c>
      <c r="J1886" s="1">
        <f t="shared" si="2125"/>
        <v>0.59499277632513858</v>
      </c>
      <c r="K1886" s="1">
        <f t="shared" si="2125"/>
        <v>0.59750975525299643</v>
      </c>
      <c r="L1886" s="1">
        <f t="shared" ref="L1886:O1886" si="2126">SUM(L1887:L1888)</f>
        <v>0.60990238563695598</v>
      </c>
      <c r="M1886" s="1">
        <f t="shared" si="2126"/>
        <v>0.6214469708568956</v>
      </c>
      <c r="N1886" s="1">
        <f t="shared" si="2126"/>
        <v>0.66117694720597553</v>
      </c>
      <c r="O1886" s="1">
        <f t="shared" si="2126"/>
        <v>0.69790444707744403</v>
      </c>
      <c r="P1886" s="1">
        <f>SUM(P1887:P1888)</f>
        <v>0.75026712309302357</v>
      </c>
      <c r="Q1886" s="1">
        <f>SUM(Q1887:Q1888)</f>
        <v>0.78647752117928738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0.18499142209943695</v>
      </c>
      <c r="G1887" s="1" cm="1">
        <f t="array" ref="G1887">SUMPRODUCT(([1]OUT_FinalEnergyCons!$B$4:$B$10000="Var_cap")*1, (ISNUMBER(SEARCH("SCOM-SHELCBR",[1]OUT_FinalEnergyCons!$A$4:$A$10000)))*1,[1]OUT_FinalEnergyCons!E$4:E$10000)</f>
        <v>6.1868744384309671E-2</v>
      </c>
      <c r="H1887" s="1" cm="1">
        <f t="array" ref="H1887">SUMPRODUCT(([1]OUT_FinalEnergyCons!$B$4:$B$10000="Var_cap")*1, (ISNUMBER(SEARCH("SCOM-SHELCBR",[1]OUT_FinalEnergyCons!$A$4:$A$10000)))*1,[1]OUT_FinalEnergyCons!F$4:F$10000)</f>
        <v>0.17395388085607499</v>
      </c>
      <c r="I1887" s="1" cm="1">
        <f t="array" ref="I1887">SUMPRODUCT(([1]OUT_FinalEnergyCons!$B$4:$B$10000="Var_cap")*1, (ISNUMBER(SEARCH("SCOM-SHELCBR",[1]OUT_FinalEnergyCons!$A$4:$A$10000)))*1,[1]OUT_FinalEnergyCons!G$4:G$10000)</f>
        <v>0.17396833589886601</v>
      </c>
      <c r="J1887" s="1" cm="1">
        <f t="array" ref="J1887">SUMPRODUCT(([1]OUT_FinalEnergyCons!$B$4:$B$10000="Var_cap")*1, (ISNUMBER(SEARCH("SCOM-SHELCBR",[1]OUT_FinalEnergyCons!$A$4:$A$10000)))*1,[1]OUT_FinalEnergyCons!H$4:H$10000)</f>
        <v>0.16331672510308698</v>
      </c>
      <c r="K1887" s="1" cm="1">
        <f t="array" ref="K1887">SUMPRODUCT(([1]OUT_FinalEnergyCons!$B$4:$B$10000="Var_cap")*1, (ISNUMBER(SEARCH("SCOM-SHELCBR",[1]OUT_FinalEnergyCons!$A$4:$A$10000)))*1,[1]OUT_FinalEnergyCons!I$4:I$10000)</f>
        <v>0.13473927552054948</v>
      </c>
      <c r="L1887" s="1" cm="1">
        <f t="array" ref="L1887">SUMPRODUCT(([1]OUT_FinalEnergyCons!$B$4:$B$10000="Var_cap")*1, (ISNUMBER(SEARCH("SCOM-SHELCBR",[1]OUT_FinalEnergyCons!$A$4:$A$10000)))*1,[1]OUT_FinalEnergyCons!J$4:J$10000)</f>
        <v>0.111248560277631</v>
      </c>
      <c r="M1887" s="1" cm="1">
        <f t="array" ref="M1887">SUMPRODUCT(([1]OUT_FinalEnergyCons!$B$4:$B$10000="Var_cap")*1, (ISNUMBER(SEARCH("SCOM-SHELCBR",[1]OUT_FinalEnergyCons!$A$4:$A$10000)))*1,[1]OUT_FinalEnergyCons!K$4:K$10000)</f>
        <v>8.2943314125425299E-2</v>
      </c>
      <c r="N1887" s="1" cm="1">
        <f t="array" ref="N1887">SUMPRODUCT(([1]OUT_FinalEnergyCons!$B$4:$B$10000="Var_cap")*1, (ISNUMBER(SEARCH("SCOM-SHELCBR",[1]OUT_FinalEnergyCons!$A$4:$A$10000)))*1,[1]OUT_FinalEnergyCons!L$4:L$10000)</f>
        <v>8.4137845669932654E-2</v>
      </c>
      <c r="O1887" s="1" cm="1">
        <f t="array" ref="O1887">SUMPRODUCT(([1]OUT_FinalEnergyCons!$B$4:$B$10000="Var_cap")*1, (ISNUMBER(SEARCH("SCOM-SHELCBR",[1]OUT_FinalEnergyCons!$A$4:$A$10000)))*1,[1]OUT_FinalEnergyCons!M$4:M$10000)</f>
        <v>7.7019959476259628E-2</v>
      </c>
      <c r="P1887" s="1" cm="1">
        <f t="array" ref="P1887">SUMPRODUCT(([1]OUT_FinalEnergyCons!$B$4:$B$10000="Var_cap")*1, (ISNUMBER(SEARCH("SCOM-SHELCBR",[1]OUT_FinalEnergyCons!$A$4:$A$10000)))*1,[1]OUT_FinalEnergyCons!N$4:N$10000)</f>
        <v>7.9101405712286105E-2</v>
      </c>
      <c r="Q1887" s="1" cm="1">
        <f t="array" ref="Q1887">SUMPRODUCT(([1]OUT_FinalEnergyCons!$B$4:$B$10000="Var_cap")*1, (ISNUMBER(SEARCH("SCOM-SHELCBR",[1]OUT_FinalEnergyCons!$A$4:$A$10000)))*1,[1]OUT_FinalEnergyCons!O$4:O$10000)</f>
        <v>7.9153487893675795E-2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0.43061750416079908</v>
      </c>
      <c r="G1888" s="1" cm="1">
        <f t="array" ref="G1888">SUMPRODUCT(([1]OUT_FinalEnergyCons!$B$4:$B$10000="Var_cap")*1, (ISNUMBER(SEARCH("SCOM-SHELCHP",[1]OUT_FinalEnergyCons!$A$4:$A$10000)))*1,[1]OUT_FinalEnergyCons!E$4:E$10000)</f>
        <v>0.43061442595917598</v>
      </c>
      <c r="H1888" s="1" cm="1">
        <f t="array" ref="H1888">SUMPRODUCT(([1]OUT_FinalEnergyCons!$B$4:$B$10000="Var_cap")*1, (ISNUMBER(SEARCH("SCOM-SHELCHP",[1]OUT_FinalEnergyCons!$A$4:$A$10000)))*1,[1]OUT_FinalEnergyCons!F$4:F$10000)</f>
        <v>0.43061247267773939</v>
      </c>
      <c r="I1888" s="1" cm="1">
        <f t="array" ref="I1888">SUMPRODUCT(([1]OUT_FinalEnergyCons!$B$4:$B$10000="Var_cap")*1, (ISNUMBER(SEARCH("SCOM-SHELCHP",[1]OUT_FinalEnergyCons!$A$4:$A$10000)))*1,[1]OUT_FinalEnergyCons!G$4:G$10000)</f>
        <v>0.43061253323047965</v>
      </c>
      <c r="J1888" s="1" cm="1">
        <f t="array" ref="J1888">SUMPRODUCT(([1]OUT_FinalEnergyCons!$B$4:$B$10000="Var_cap")*1, (ISNUMBER(SEARCH("SCOM-SHELCHP",[1]OUT_FinalEnergyCons!$A$4:$A$10000)))*1,[1]OUT_FinalEnergyCons!H$4:H$10000)</f>
        <v>0.43167605122205166</v>
      </c>
      <c r="K1888" s="1" cm="1">
        <f t="array" ref="K1888">SUMPRODUCT(([1]OUT_FinalEnergyCons!$B$4:$B$10000="Var_cap")*1, (ISNUMBER(SEARCH("SCOM-SHELCHP",[1]OUT_FinalEnergyCons!$A$4:$A$10000)))*1,[1]OUT_FinalEnergyCons!I$4:I$10000)</f>
        <v>0.46277047973244695</v>
      </c>
      <c r="L1888" s="1" cm="1">
        <f t="array" ref="L1888">SUMPRODUCT(([1]OUT_FinalEnergyCons!$B$4:$B$10000="Var_cap")*1, (ISNUMBER(SEARCH("SCOM-SHELCHP",[1]OUT_FinalEnergyCons!$A$4:$A$10000)))*1,[1]OUT_FinalEnergyCons!J$4:J$10000)</f>
        <v>0.49865382535932501</v>
      </c>
      <c r="M1888" s="1" cm="1">
        <f t="array" ref="M1888">SUMPRODUCT(([1]OUT_FinalEnergyCons!$B$4:$B$10000="Var_cap")*1, (ISNUMBER(SEARCH("SCOM-SHELCHP",[1]OUT_FinalEnergyCons!$A$4:$A$10000)))*1,[1]OUT_FinalEnergyCons!K$4:K$10000)</f>
        <v>0.53850365673147027</v>
      </c>
      <c r="N1888" s="1" cm="1">
        <f t="array" ref="N1888">SUMPRODUCT(([1]OUT_FinalEnergyCons!$B$4:$B$10000="Var_cap")*1, (ISNUMBER(SEARCH("SCOM-SHELCHP",[1]OUT_FinalEnergyCons!$A$4:$A$10000)))*1,[1]OUT_FinalEnergyCons!L$4:L$10000)</f>
        <v>0.57703910153604288</v>
      </c>
      <c r="O1888" s="1" cm="1">
        <f t="array" ref="O1888">SUMPRODUCT(([1]OUT_FinalEnergyCons!$B$4:$B$10000="Var_cap")*1, (ISNUMBER(SEARCH("SCOM-SHELCHP",[1]OUT_FinalEnergyCons!$A$4:$A$10000)))*1,[1]OUT_FinalEnergyCons!M$4:M$10000)</f>
        <v>0.62088448760118442</v>
      </c>
      <c r="P1888" s="1" cm="1">
        <f t="array" ref="P1888">SUMPRODUCT(([1]OUT_FinalEnergyCons!$B$4:$B$10000="Var_cap")*1, (ISNUMBER(SEARCH("SCOM-SHELCHP",[1]OUT_FinalEnergyCons!$A$4:$A$10000)))*1,[1]OUT_FinalEnergyCons!N$4:N$10000)</f>
        <v>0.67116571738073749</v>
      </c>
      <c r="Q1888" s="1" cm="1">
        <f t="array" ref="Q1888">SUMPRODUCT(([1]OUT_FinalEnergyCons!$B$4:$B$10000="Var_cap")*1, (ISNUMBER(SEARCH("SCOM-SHELCHP",[1]OUT_FinalEnergyCons!$A$4:$A$10000)))*1,[1]OUT_FinalEnergyCons!O$4:O$10000)</f>
        <v>0.70732403328561155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1.9285764273807757</v>
      </c>
      <c r="G1889" s="1">
        <f t="shared" ref="G1889:O1889" si="2129">G1890</f>
        <v>1.9285603040705868</v>
      </c>
      <c r="H1889" s="1">
        <f t="shared" si="2129"/>
        <v>1.9285528679683672</v>
      </c>
      <c r="I1889" s="1">
        <f t="shared" si="2129"/>
        <v>1.9285329863031211</v>
      </c>
      <c r="J1889" s="1">
        <f t="shared" si="2129"/>
        <v>1.0965409336971137</v>
      </c>
      <c r="K1889" s="1">
        <f t="shared" si="2129"/>
        <v>0.91329587761205722</v>
      </c>
      <c r="L1889" s="1">
        <f t="shared" si="2129"/>
        <v>0.91251944522265227</v>
      </c>
      <c r="M1889" s="1">
        <f t="shared" si="2129"/>
        <v>0.86482635469386182</v>
      </c>
      <c r="N1889" s="1">
        <f t="shared" si="2129"/>
        <v>0.59663526131239353</v>
      </c>
      <c r="O1889" s="1">
        <f t="shared" si="2129"/>
        <v>0.54794743525896894</v>
      </c>
      <c r="P1889" s="1">
        <f>P1890</f>
        <v>0.28232204355980661</v>
      </c>
      <c r="Q1889" s="1">
        <f>Q1890</f>
        <v>0.18533271193619857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1.9285764273807757</v>
      </c>
      <c r="G1890" s="1" cm="1">
        <f t="array" ref="G1890">SUMPRODUCT(([1]OUT_FinalEnergyCons!$B$4:$B$10000="Var_cap")*1,(ISNUMBER(SEARCH("SCOM-SHLFOBR",[1]OUT_FinalEnergyCons!$A$4:$A$10000)))*1,[1]OUT_FinalEnergyCons!E$4:E$10000)</f>
        <v>1.9285603040705868</v>
      </c>
      <c r="H1890" s="1" cm="1">
        <f t="array" ref="H1890">SUMPRODUCT(([1]OUT_FinalEnergyCons!$B$4:$B$10000="Var_cap")*1,(ISNUMBER(SEARCH("SCOM-SHLFOBR",[1]OUT_FinalEnergyCons!$A$4:$A$10000)))*1,[1]OUT_FinalEnergyCons!F$4:F$10000)</f>
        <v>1.9285528679683672</v>
      </c>
      <c r="I1890" s="1" cm="1">
        <f t="array" ref="I1890">SUMPRODUCT(([1]OUT_FinalEnergyCons!$B$4:$B$10000="Var_cap")*1,(ISNUMBER(SEARCH("SCOM-SHLFOBR",[1]OUT_FinalEnergyCons!$A$4:$A$10000)))*1,[1]OUT_FinalEnergyCons!G$4:G$10000)</f>
        <v>1.9285329863031211</v>
      </c>
      <c r="J1890" s="1" cm="1">
        <f t="array" ref="J1890">SUMPRODUCT(([1]OUT_FinalEnergyCons!$B$4:$B$10000="Var_cap")*1,(ISNUMBER(SEARCH("SCOM-SHLFOBR",[1]OUT_FinalEnergyCons!$A$4:$A$10000)))*1,[1]OUT_FinalEnergyCons!H$4:H$10000)</f>
        <v>1.0965409336971137</v>
      </c>
      <c r="K1890" s="1" cm="1">
        <f t="array" ref="K1890">SUMPRODUCT(([1]OUT_FinalEnergyCons!$B$4:$B$10000="Var_cap")*1,(ISNUMBER(SEARCH("SCOM-SHLFOBR",[1]OUT_FinalEnergyCons!$A$4:$A$10000)))*1,[1]OUT_FinalEnergyCons!I$4:I$10000)</f>
        <v>0.91329587761205722</v>
      </c>
      <c r="L1890" s="1" cm="1">
        <f t="array" ref="L1890">SUMPRODUCT(([1]OUT_FinalEnergyCons!$B$4:$B$10000="Var_cap")*1,(ISNUMBER(SEARCH("SCOM-SHLFOBR",[1]OUT_FinalEnergyCons!$A$4:$A$10000)))*1,[1]OUT_FinalEnergyCons!J$4:J$10000)</f>
        <v>0.91251944522265227</v>
      </c>
      <c r="M1890" s="1" cm="1">
        <f t="array" ref="M1890">SUMPRODUCT(([1]OUT_FinalEnergyCons!$B$4:$B$10000="Var_cap")*1,(ISNUMBER(SEARCH("SCOM-SHLFOBR",[1]OUT_FinalEnergyCons!$A$4:$A$10000)))*1,[1]OUT_FinalEnergyCons!K$4:K$10000)</f>
        <v>0.86482635469386182</v>
      </c>
      <c r="N1890" s="1" cm="1">
        <f t="array" ref="N1890">SUMPRODUCT(([1]OUT_FinalEnergyCons!$B$4:$B$10000="Var_cap")*1,(ISNUMBER(SEARCH("SCOM-SHLFOBR",[1]OUT_FinalEnergyCons!$A$4:$A$10000)))*1,[1]OUT_FinalEnergyCons!L$4:L$10000)</f>
        <v>0.59663526131239353</v>
      </c>
      <c r="O1890" s="1" cm="1">
        <f t="array" ref="O1890">SUMPRODUCT(([1]OUT_FinalEnergyCons!$B$4:$B$10000="Var_cap")*1,(ISNUMBER(SEARCH("SCOM-SHLFOBR",[1]OUT_FinalEnergyCons!$A$4:$A$10000)))*1,[1]OUT_FinalEnergyCons!M$4:M$10000)</f>
        <v>0.54794743525896894</v>
      </c>
      <c r="P1890" s="1" cm="1">
        <f t="array" ref="P1890">SUMPRODUCT(([1]OUT_FinalEnergyCons!$B$4:$B$10000="Var_cap")*1,(ISNUMBER(SEARCH("SCOM-SHLFOBR",[1]OUT_FinalEnergyCons!$A$4:$A$10000)))*1,[1]OUT_FinalEnergyCons!N$4:N$10000)</f>
        <v>0.28232204355980661</v>
      </c>
      <c r="Q1890" s="1" cm="1">
        <f t="array" ref="Q1890">SUMPRODUCT(([1]OUT_FinalEnergyCons!$B$4:$B$10000="Var_cap")*1,(ISNUMBER(SEARCH("SCOM-SHLFOBR",[1]OUT_FinalEnergyCons!$A$4:$A$10000)))*1,[1]OUT_FinalEnergyCons!O$4:O$10000)</f>
        <v>0.18533271193619857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2.880030884695338</v>
      </c>
      <c r="G1891" s="1">
        <f t="shared" ref="G1891:K1891" si="2133">SUM(G1892:G1894)</f>
        <v>2.8799564714953756</v>
      </c>
      <c r="H1891" s="1">
        <f t="shared" si="2133"/>
        <v>2.8846994451001375</v>
      </c>
      <c r="I1891" s="1">
        <f t="shared" si="2133"/>
        <v>2.8847179386141666</v>
      </c>
      <c r="J1891" s="1">
        <f t="shared" si="2133"/>
        <v>2.1939914380079992</v>
      </c>
      <c r="K1891" s="1">
        <f t="shared" si="2133"/>
        <v>2.1911437625575942</v>
      </c>
      <c r="L1891" s="1">
        <f t="shared" ref="L1891:O1891" si="2134">SUM(L1892:L1894)</f>
        <v>2.1902719112418043</v>
      </c>
      <c r="M1891" s="1">
        <f t="shared" si="2134"/>
        <v>1.9764356112348063</v>
      </c>
      <c r="N1891" s="1">
        <f t="shared" si="2134"/>
        <v>2.0069312097006744</v>
      </c>
      <c r="O1891" s="1">
        <f t="shared" si="2134"/>
        <v>1.9158683582060545</v>
      </c>
      <c r="P1891" s="1">
        <f>SUM(P1892:P1894)</f>
        <v>2.0402459101765249</v>
      </c>
      <c r="Q1891" s="1">
        <f>SUM(Q1892:Q1894)</f>
        <v>1.9381175118999621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2.7746818552264259</v>
      </c>
      <c r="G1892" s="1" cm="1">
        <f t="array" ref="G1892">SUMPRODUCT(([1]OUT_FinalEnergyCons!$B$4:$B$10000="Var_cap")*1, (ISNUMBER(SEARCH("SCOM-SHNGABR",[1]OUT_FinalEnergyCons!$A$4:$A$10000)))*1,[1]OUT_FinalEnergyCons!E$4:E$10000)</f>
        <v>2.7744885158022412</v>
      </c>
      <c r="H1892" s="1" cm="1">
        <f t="array" ref="H1892">SUMPRODUCT(([1]OUT_FinalEnergyCons!$B$4:$B$10000="Var_cap")*1, (ISNUMBER(SEARCH("SCOM-SHNGABR",[1]OUT_FinalEnergyCons!$A$4:$A$10000)))*1,[1]OUT_FinalEnergyCons!F$4:F$10000)</f>
        <v>2.7744664478313115</v>
      </c>
      <c r="I1892" s="1" cm="1">
        <f t="array" ref="I1892">SUMPRODUCT(([1]OUT_FinalEnergyCons!$B$4:$B$10000="Var_cap")*1, (ISNUMBER(SEARCH("SCOM-SHNGABR",[1]OUT_FinalEnergyCons!$A$4:$A$10000)))*1,[1]OUT_FinalEnergyCons!G$4:G$10000)</f>
        <v>2.7744505847208081</v>
      </c>
      <c r="J1892" s="1" cm="1">
        <f t="array" ref="J1892">SUMPRODUCT(([1]OUT_FinalEnergyCons!$B$4:$B$10000="Var_cap")*1, (ISNUMBER(SEARCH("SCOM-SHNGABR",[1]OUT_FinalEnergyCons!$A$4:$A$10000)))*1,[1]OUT_FinalEnergyCons!H$4:H$10000)</f>
        <v>2.060543097533869</v>
      </c>
      <c r="K1892" s="1" cm="1">
        <f t="array" ref="K1892">SUMPRODUCT(([1]OUT_FinalEnergyCons!$B$4:$B$10000="Var_cap")*1, (ISNUMBER(SEARCH("SCOM-SHNGABR",[1]OUT_FinalEnergyCons!$A$4:$A$10000)))*1,[1]OUT_FinalEnergyCons!I$4:I$10000)</f>
        <v>2.0456659628442075</v>
      </c>
      <c r="L1892" s="1" cm="1">
        <f t="array" ref="L1892">SUMPRODUCT(([1]OUT_FinalEnergyCons!$B$4:$B$10000="Var_cap")*1, (ISNUMBER(SEARCH("SCOM-SHNGABR",[1]OUT_FinalEnergyCons!$A$4:$A$10000)))*1,[1]OUT_FinalEnergyCons!J$4:J$10000)</f>
        <v>2.0456437370003533</v>
      </c>
      <c r="M1892" s="1" cm="1">
        <f t="array" ref="M1892">SUMPRODUCT(([1]OUT_FinalEnergyCons!$B$4:$B$10000="Var_cap")*1, (ISNUMBER(SEARCH("SCOM-SHNGABR",[1]OUT_FinalEnergyCons!$A$4:$A$10000)))*1,[1]OUT_FinalEnergyCons!K$4:K$10000)</f>
        <v>1.8053860067926895</v>
      </c>
      <c r="N1892" s="1" cm="1">
        <f t="array" ref="N1892">SUMPRODUCT(([1]OUT_FinalEnergyCons!$B$4:$B$10000="Var_cap")*1, (ISNUMBER(SEARCH("SCOM-SHNGABR",[1]OUT_FinalEnergyCons!$A$4:$A$10000)))*1,[1]OUT_FinalEnergyCons!L$4:L$10000)</f>
        <v>1.8471422391539918</v>
      </c>
      <c r="O1892" s="1" cm="1">
        <f t="array" ref="O1892">SUMPRODUCT(([1]OUT_FinalEnergyCons!$B$4:$B$10000="Var_cap")*1, (ISNUMBER(SEARCH("SCOM-SHNGABR",[1]OUT_FinalEnergyCons!$A$4:$A$10000)))*1,[1]OUT_FinalEnergyCons!M$4:M$10000)</f>
        <v>1.7586244412086993</v>
      </c>
      <c r="P1892" s="1" cm="1">
        <f t="array" ref="P1892">SUMPRODUCT(([1]OUT_FinalEnergyCons!$B$4:$B$10000="Var_cap")*1, (ISNUMBER(SEARCH("SCOM-SHNGABR",[1]OUT_FinalEnergyCons!$A$4:$A$10000)))*1,[1]OUT_FinalEnergyCons!N$4:N$10000)</f>
        <v>1.7587388475032322</v>
      </c>
      <c r="Q1892" s="1" cm="1">
        <f t="array" ref="Q1892">SUMPRODUCT(([1]OUT_FinalEnergyCons!$B$4:$B$10000="Var_cap")*1, (ISNUMBER(SEARCH("SCOM-SHNGABR",[1]OUT_FinalEnergyCons!$A$4:$A$10000)))*1,[1]OUT_FinalEnergyCons!O$4:O$10000)</f>
        <v>1.632307178134212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1.0688461619917101E-6</v>
      </c>
      <c r="G1893" s="1" cm="1">
        <f t="array" ref="G1893">SUMPRODUCT(([1]OUT_FinalEnergyCons!$B$4:$B$10000="Var_cap")*1, (ISNUMBER(SEARCH("SCOM-SHngahp",[1]OUT_FinalEnergyCons!$A$4:$A$10000)))*1,[1]OUT_FinalEnergyCons!E$4:E$10000)</f>
        <v>7.8260189477453732E-5</v>
      </c>
      <c r="H1893" s="1" cm="1">
        <f t="array" ref="H1893">SUMPRODUCT(([1]OUT_FinalEnergyCons!$B$4:$B$10000="Var_cap")*1, (ISNUMBER(SEARCH("SCOM-SHngahp",[1]OUT_FinalEnergyCons!$A$4:$A$10000)))*1,[1]OUT_FinalEnergyCons!F$4:F$10000)</f>
        <v>3.4781019696780247E-4</v>
      </c>
      <c r="I1893" s="1" cm="1">
        <f t="array" ref="I1893">SUMPRODUCT(([1]OUT_FinalEnergyCons!$B$4:$B$10000="Var_cap")*1, (ISNUMBER(SEARCH("SCOM-SHngahp",[1]OUT_FinalEnergyCons!$A$4:$A$10000)))*1,[1]OUT_FinalEnergyCons!G$4:G$10000)</f>
        <v>3.5359240228226713E-4</v>
      </c>
      <c r="J1893" s="1" cm="1">
        <f t="array" ref="J1893">SUMPRODUCT(([1]OUT_FinalEnergyCons!$B$4:$B$10000="Var_cap")*1, (ISNUMBER(SEARCH("SCOM-SHngahp",[1]OUT_FinalEnergyCons!$A$4:$A$10000)))*1,[1]OUT_FinalEnergyCons!H$4:H$10000)</f>
        <v>1.3520489347376456E-3</v>
      </c>
      <c r="K1893" s="1" cm="1">
        <f t="array" ref="K1893">SUMPRODUCT(([1]OUT_FinalEnergyCons!$B$4:$B$10000="Var_cap")*1, (ISNUMBER(SEARCH("SCOM-SHngahp",[1]OUT_FinalEnergyCons!$A$4:$A$10000)))*1,[1]OUT_FinalEnergyCons!I$4:I$10000)</f>
        <v>3.7575330899032675E-3</v>
      </c>
      <c r="L1893" s="1" cm="1">
        <f t="array" ref="L1893">SUMPRODUCT(([1]OUT_FinalEnergyCons!$B$4:$B$10000="Var_cap")*1, (ISNUMBER(SEARCH("SCOM-SHngahp",[1]OUT_FinalEnergyCons!$A$4:$A$10000)))*1,[1]OUT_FinalEnergyCons!J$4:J$10000)</f>
        <v>3.8851981554062559E-3</v>
      </c>
      <c r="M1893" s="1" cm="1">
        <f t="array" ref="M1893">SUMPRODUCT(([1]OUT_FinalEnergyCons!$B$4:$B$10000="Var_cap")*1, (ISNUMBER(SEARCH("SCOM-SHngahp",[1]OUT_FinalEnergyCons!$A$4:$A$10000)))*1,[1]OUT_FinalEnergyCons!K$4:K$10000)</f>
        <v>2.9046939722014928E-3</v>
      </c>
      <c r="N1893" s="1" cm="1">
        <f t="array" ref="N1893">SUMPRODUCT(([1]OUT_FinalEnergyCons!$B$4:$B$10000="Var_cap")*1, (ISNUMBER(SEARCH("SCOM-SHngahp",[1]OUT_FinalEnergyCons!$A$4:$A$10000)))*1,[1]OUT_FinalEnergyCons!L$4:L$10000)</f>
        <v>6.1788736565600352E-3</v>
      </c>
      <c r="O1893" s="1" cm="1">
        <f t="array" ref="O1893">SUMPRODUCT(([1]OUT_FinalEnergyCons!$B$4:$B$10000="Var_cap")*1, (ISNUMBER(SEARCH("SCOM-SHngahp",[1]OUT_FinalEnergyCons!$A$4:$A$10000)))*1,[1]OUT_FinalEnergyCons!M$4:M$10000)</f>
        <v>7.4091740160042484E-3</v>
      </c>
      <c r="P1893" s="1" cm="1">
        <f t="array" ref="P1893">SUMPRODUCT(([1]OUT_FinalEnergyCons!$B$4:$B$10000="Var_cap")*1, (ISNUMBER(SEARCH("SCOM-SHngahp",[1]OUT_FinalEnergyCons!$A$4:$A$10000)))*1,[1]OUT_FinalEnergyCons!N$4:N$10000)</f>
        <v>5.6864419727036628E-3</v>
      </c>
      <c r="Q1893" s="1" cm="1">
        <f t="array" ref="Q1893">SUMPRODUCT(([1]OUT_FinalEnergyCons!$B$4:$B$10000="Var_cap")*1, (ISNUMBER(SEARCH("SCOM-SHngahp",[1]OUT_FinalEnergyCons!$A$4:$A$10000)))*1,[1]OUT_FinalEnergyCons!O$4:O$10000)</f>
        <v>2.1858505659307321E-2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0.10534796062275011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0.10538969550365715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0.10988518707185826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0.10991376149107594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0.13209629153939262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0.14172026662348355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0.1407429760860448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0.16814491046991531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0.15361009689012248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0.14983474298135088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0.27582062070058899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0.28395182810644276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0.47846046864701441</v>
      </c>
      <c r="G1895" s="1">
        <f t="shared" ref="G1895:O1895" si="2139">G1896</f>
        <v>0.5229111993651232</v>
      </c>
      <c r="H1895" s="1">
        <f t="shared" si="2139"/>
        <v>0.52267668449559312</v>
      </c>
      <c r="I1895" s="1">
        <f t="shared" si="2139"/>
        <v>0.52266397133132958</v>
      </c>
      <c r="J1895" s="1">
        <f t="shared" si="2139"/>
        <v>0.28791869790872043</v>
      </c>
      <c r="K1895" s="1">
        <f t="shared" si="2139"/>
        <v>0.18061488940771189</v>
      </c>
      <c r="L1895" s="1">
        <f t="shared" si="2139"/>
        <v>0.11951327975725691</v>
      </c>
      <c r="M1895" s="1">
        <f t="shared" si="2139"/>
        <v>3.954279420334867E-2</v>
      </c>
      <c r="N1895" s="1">
        <f t="shared" si="2139"/>
        <v>3.5042860326878249E-2</v>
      </c>
      <c r="O1895" s="1">
        <f t="shared" si="2139"/>
        <v>3.4361669667895681E-2</v>
      </c>
      <c r="P1895" s="1">
        <f>P1896</f>
        <v>3.3649708831422924E-2</v>
      </c>
      <c r="Q1895" s="1">
        <f>Q1896</f>
        <v>3.2597726144267043E-2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0.47846046864701441</v>
      </c>
      <c r="G1896" s="1" cm="1">
        <f t="array" ref="G1896">SUMPRODUCT(([1]OUT_FinalEnergyCons!$B$4:$B$10000="Var_cap")*1, (ISNUMBER(SEARCH("SCOM-SHWODBR",[1]OUT_FinalEnergyCons!$A$4:$A$10000)))*1,[1]OUT_FinalEnergyCons!E$4:E$10000)</f>
        <v>0.5229111993651232</v>
      </c>
      <c r="H1896" s="1" cm="1">
        <f t="array" ref="H1896">SUMPRODUCT(([1]OUT_FinalEnergyCons!$B$4:$B$10000="Var_cap")*1, (ISNUMBER(SEARCH("SCOM-SHWODBR",[1]OUT_FinalEnergyCons!$A$4:$A$10000)))*1,[1]OUT_FinalEnergyCons!F$4:F$10000)</f>
        <v>0.52267668449559312</v>
      </c>
      <c r="I1896" s="1" cm="1">
        <f t="array" ref="I1896">SUMPRODUCT(([1]OUT_FinalEnergyCons!$B$4:$B$10000="Var_cap")*1, (ISNUMBER(SEARCH("SCOM-SHWODBR",[1]OUT_FinalEnergyCons!$A$4:$A$10000)))*1,[1]OUT_FinalEnergyCons!G$4:G$10000)</f>
        <v>0.52266397133132958</v>
      </c>
      <c r="J1896" s="1" cm="1">
        <f t="array" ref="J1896">SUMPRODUCT(([1]OUT_FinalEnergyCons!$B$4:$B$10000="Var_cap")*1, (ISNUMBER(SEARCH("SCOM-SHWODBR",[1]OUT_FinalEnergyCons!$A$4:$A$10000)))*1,[1]OUT_FinalEnergyCons!H$4:H$10000)</f>
        <v>0.28791869790872043</v>
      </c>
      <c r="K1896" s="1" cm="1">
        <f t="array" ref="K1896">SUMPRODUCT(([1]OUT_FinalEnergyCons!$B$4:$B$10000="Var_cap")*1, (ISNUMBER(SEARCH("SCOM-SHWODBR",[1]OUT_FinalEnergyCons!$A$4:$A$10000)))*1,[1]OUT_FinalEnergyCons!I$4:I$10000)</f>
        <v>0.18061488940771189</v>
      </c>
      <c r="L1896" s="1" cm="1">
        <f t="array" ref="L1896">SUMPRODUCT(([1]OUT_FinalEnergyCons!$B$4:$B$10000="Var_cap")*1, (ISNUMBER(SEARCH("SCOM-SHWODBR",[1]OUT_FinalEnergyCons!$A$4:$A$10000)))*1,[1]OUT_FinalEnergyCons!J$4:J$10000)</f>
        <v>0.11951327975725691</v>
      </c>
      <c r="M1896" s="1" cm="1">
        <f t="array" ref="M1896">SUMPRODUCT(([1]OUT_FinalEnergyCons!$B$4:$B$10000="Var_cap")*1, (ISNUMBER(SEARCH("SCOM-SHWODBR",[1]OUT_FinalEnergyCons!$A$4:$A$10000)))*1,[1]OUT_FinalEnergyCons!K$4:K$10000)</f>
        <v>3.954279420334867E-2</v>
      </c>
      <c r="N1896" s="1" cm="1">
        <f t="array" ref="N1896">SUMPRODUCT(([1]OUT_FinalEnergyCons!$B$4:$B$10000="Var_cap")*1, (ISNUMBER(SEARCH("SCOM-SHWODBR",[1]OUT_FinalEnergyCons!$A$4:$A$10000)))*1,[1]OUT_FinalEnergyCons!L$4:L$10000)</f>
        <v>3.5042860326878249E-2</v>
      </c>
      <c r="O1896" s="1" cm="1">
        <f t="array" ref="O1896">SUMPRODUCT(([1]OUT_FinalEnergyCons!$B$4:$B$10000="Var_cap")*1, (ISNUMBER(SEARCH("SCOM-SHWODBR",[1]OUT_FinalEnergyCons!$A$4:$A$10000)))*1,[1]OUT_FinalEnergyCons!M$4:M$10000)</f>
        <v>3.4361669667895681E-2</v>
      </c>
      <c r="P1896" s="1" cm="1">
        <f t="array" ref="P1896">SUMPRODUCT(([1]OUT_FinalEnergyCons!$B$4:$B$10000="Var_cap")*1, (ISNUMBER(SEARCH("SCOM-SHWODBR",[1]OUT_FinalEnergyCons!$A$4:$A$10000)))*1,[1]OUT_FinalEnergyCons!N$4:N$10000)</f>
        <v>3.3649708831422924E-2</v>
      </c>
      <c r="Q1896" s="1" cm="1">
        <f t="array" ref="Q1896">SUMPRODUCT(([1]OUT_FinalEnergyCons!$B$4:$B$10000="Var_cap")*1, (ISNUMBER(SEARCH("SCOM-SHWODBR",[1]OUT_FinalEnergyCons!$A$4:$A$10000)))*1,[1]OUT_FinalEnergyCons!O$4:O$10000)</f>
        <v>3.2597726144267043E-2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0.15051501694340202</v>
      </c>
      <c r="G1897" s="1">
        <f t="shared" ref="G1897:O1897" si="2142">G1898</f>
        <v>0.17258279363051568</v>
      </c>
      <c r="H1897" s="1">
        <f t="shared" si="2142"/>
        <v>0.17258774715858916</v>
      </c>
      <c r="I1897" s="1">
        <f t="shared" si="2142"/>
        <v>0.1881054795140934</v>
      </c>
      <c r="J1897" s="1">
        <f t="shared" si="2142"/>
        <v>0.20091273817592908</v>
      </c>
      <c r="K1897" s="1">
        <f t="shared" si="2142"/>
        <v>0.22470032932385159</v>
      </c>
      <c r="L1897" s="1">
        <f t="shared" si="2142"/>
        <v>0.21213892183274677</v>
      </c>
      <c r="M1897" s="1">
        <f t="shared" si="2142"/>
        <v>0.22004145031448752</v>
      </c>
      <c r="N1897" s="1">
        <f t="shared" si="2142"/>
        <v>0.21425301613499928</v>
      </c>
      <c r="O1897" s="1">
        <f t="shared" si="2142"/>
        <v>0.20679321057731317</v>
      </c>
      <c r="P1897" s="1">
        <f>P1898</f>
        <v>0.20598383365314896</v>
      </c>
      <c r="Q1897" s="1">
        <f>Q1898</f>
        <v>0.1972604183957706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0.15051501694340202</v>
      </c>
      <c r="G1898" s="1" cm="1">
        <f t="array" ref="G1898">SUMPRODUCT(([1]OUT_FinalEnergyCons!$B$4:$B$10000="Var_cap")*1,(ISNUMBER(SEARCH("SCOM-SHPLTBR",[1]OUT_FinalEnergyCons!$A$4:$A$10000)))*1,[1]OUT_FinalEnergyCons!E$4:E$10000)</f>
        <v>0.17258279363051568</v>
      </c>
      <c r="H1898" s="1" cm="1">
        <f t="array" ref="H1898">SUMPRODUCT(([1]OUT_FinalEnergyCons!$B$4:$B$10000="Var_cap")*1,(ISNUMBER(SEARCH("SCOM-SHPLTBR",[1]OUT_FinalEnergyCons!$A$4:$A$10000)))*1,[1]OUT_FinalEnergyCons!F$4:F$10000)</f>
        <v>0.17258774715858916</v>
      </c>
      <c r="I1898" s="1" cm="1">
        <f t="array" ref="I1898">SUMPRODUCT(([1]OUT_FinalEnergyCons!$B$4:$B$10000="Var_cap")*1,(ISNUMBER(SEARCH("SCOM-SHPLTBR",[1]OUT_FinalEnergyCons!$A$4:$A$10000)))*1,[1]OUT_FinalEnergyCons!G$4:G$10000)</f>
        <v>0.1881054795140934</v>
      </c>
      <c r="J1898" s="1" cm="1">
        <f t="array" ref="J1898">SUMPRODUCT(([1]OUT_FinalEnergyCons!$B$4:$B$10000="Var_cap")*1,(ISNUMBER(SEARCH("SCOM-SHPLTBR",[1]OUT_FinalEnergyCons!$A$4:$A$10000)))*1,[1]OUT_FinalEnergyCons!H$4:H$10000)</f>
        <v>0.20091273817592908</v>
      </c>
      <c r="K1898" s="1" cm="1">
        <f t="array" ref="K1898">SUMPRODUCT(([1]OUT_FinalEnergyCons!$B$4:$B$10000="Var_cap")*1,(ISNUMBER(SEARCH("SCOM-SHPLTBR",[1]OUT_FinalEnergyCons!$A$4:$A$10000)))*1,[1]OUT_FinalEnergyCons!I$4:I$10000)</f>
        <v>0.22470032932385159</v>
      </c>
      <c r="L1898" s="1" cm="1">
        <f t="array" ref="L1898">SUMPRODUCT(([1]OUT_FinalEnergyCons!$B$4:$B$10000="Var_cap")*1,(ISNUMBER(SEARCH("SCOM-SHPLTBR",[1]OUT_FinalEnergyCons!$A$4:$A$10000)))*1,[1]OUT_FinalEnergyCons!J$4:J$10000)</f>
        <v>0.21213892183274677</v>
      </c>
      <c r="M1898" s="1" cm="1">
        <f t="array" ref="M1898">SUMPRODUCT(([1]OUT_FinalEnergyCons!$B$4:$B$10000="Var_cap")*1,(ISNUMBER(SEARCH("SCOM-SHPLTBR",[1]OUT_FinalEnergyCons!$A$4:$A$10000)))*1,[1]OUT_FinalEnergyCons!K$4:K$10000)</f>
        <v>0.22004145031448752</v>
      </c>
      <c r="N1898" s="1" cm="1">
        <f t="array" ref="N1898">SUMPRODUCT(([1]OUT_FinalEnergyCons!$B$4:$B$10000="Var_cap")*1,(ISNUMBER(SEARCH("SCOM-SHPLTBR",[1]OUT_FinalEnergyCons!$A$4:$A$10000)))*1,[1]OUT_FinalEnergyCons!L$4:L$10000)</f>
        <v>0.21425301613499928</v>
      </c>
      <c r="O1898" s="1" cm="1">
        <f t="array" ref="O1898">SUMPRODUCT(([1]OUT_FinalEnergyCons!$B$4:$B$10000="Var_cap")*1,(ISNUMBER(SEARCH("SCOM-SHPLTBR",[1]OUT_FinalEnergyCons!$A$4:$A$10000)))*1,[1]OUT_FinalEnergyCons!M$4:M$10000)</f>
        <v>0.20679321057731317</v>
      </c>
      <c r="P1898" s="1" cm="1">
        <f t="array" ref="P1898">SUMPRODUCT(([1]OUT_FinalEnergyCons!$B$4:$B$10000="Var_cap")*1,(ISNUMBER(SEARCH("SCOM-SHPLTBR",[1]OUT_FinalEnergyCons!$A$4:$A$10000)))*1,[1]OUT_FinalEnergyCons!N$4:N$10000)</f>
        <v>0.20598383365314896</v>
      </c>
      <c r="Q1898" s="1" cm="1">
        <f t="array" ref="Q1898">SUMPRODUCT(([1]OUT_FinalEnergyCons!$B$4:$B$10000="Var_cap")*1,(ISNUMBER(SEARCH("SCOM-SHPLTBR",[1]OUT_FinalEnergyCons!$A$4:$A$10000)))*1,[1]OUT_FinalEnergyCons!O$4:O$10000)</f>
        <v>0.1972604183957706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9.1101252228263208E-2</v>
      </c>
      <c r="G1899" s="1">
        <f t="shared" ref="G1899:O1899" si="2145">G1900</f>
        <v>9.9881899147327619E-2</v>
      </c>
      <c r="H1899" s="1">
        <f t="shared" si="2145"/>
        <v>9.9885072528184085E-2</v>
      </c>
      <c r="I1899" s="1">
        <f t="shared" si="2145"/>
        <v>9.9893626193575016E-2</v>
      </c>
      <c r="J1899" s="1">
        <f t="shared" si="2145"/>
        <v>9.9904529897716199E-2</v>
      </c>
      <c r="K1899" s="1">
        <f t="shared" si="2145"/>
        <v>9.9906957965794393E-2</v>
      </c>
      <c r="L1899" s="1">
        <f t="shared" si="2145"/>
        <v>9.9924364430291401E-2</v>
      </c>
      <c r="M1899" s="1">
        <f t="shared" si="2145"/>
        <v>9.9941257029126304E-2</v>
      </c>
      <c r="N1899" s="1">
        <f t="shared" si="2145"/>
        <v>9.9948462672166893E-2</v>
      </c>
      <c r="O1899" s="1">
        <f t="shared" si="2145"/>
        <v>9.9973147775586704E-2</v>
      </c>
      <c r="P1899" s="1">
        <f>P1900</f>
        <v>0.10001317809157299</v>
      </c>
      <c r="Q1899" s="1">
        <f>Q1900</f>
        <v>0.10009221057279399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9.1101252228263208E-2</v>
      </c>
      <c r="G1900" s="1" cm="1">
        <f t="array" ref="G1900">SUMPRODUCT(([1]OUT_FinalEnergyCons!$B$4:$B$10000="Var_cap")*1, (ISNUMBER(SEARCH("SCOM-SHSOLBR",[1]OUT_FinalEnergyCons!$A$4:$A$10000)))*1,[1]OUT_FinalEnergyCons!E$4:E$10000)</f>
        <v>9.9881899147327619E-2</v>
      </c>
      <c r="H1900" s="1" cm="1">
        <f t="array" ref="H1900">SUMPRODUCT(([1]OUT_FinalEnergyCons!$B$4:$B$10000="Var_cap")*1, (ISNUMBER(SEARCH("SCOM-SHSOLBR",[1]OUT_FinalEnergyCons!$A$4:$A$10000)))*1,[1]OUT_FinalEnergyCons!F$4:F$10000)</f>
        <v>9.9885072528184085E-2</v>
      </c>
      <c r="I1900" s="1" cm="1">
        <f t="array" ref="I1900">SUMPRODUCT(([1]OUT_FinalEnergyCons!$B$4:$B$10000="Var_cap")*1, (ISNUMBER(SEARCH("SCOM-SHSOLBR",[1]OUT_FinalEnergyCons!$A$4:$A$10000)))*1,[1]OUT_FinalEnergyCons!G$4:G$10000)</f>
        <v>9.9893626193575016E-2</v>
      </c>
      <c r="J1900" s="1" cm="1">
        <f t="array" ref="J1900">SUMPRODUCT(([1]OUT_FinalEnergyCons!$B$4:$B$10000="Var_cap")*1, (ISNUMBER(SEARCH("SCOM-SHSOLBR",[1]OUT_FinalEnergyCons!$A$4:$A$10000)))*1,[1]OUT_FinalEnergyCons!H$4:H$10000)</f>
        <v>9.9904529897716199E-2</v>
      </c>
      <c r="K1900" s="1" cm="1">
        <f t="array" ref="K1900">SUMPRODUCT(([1]OUT_FinalEnergyCons!$B$4:$B$10000="Var_cap")*1, (ISNUMBER(SEARCH("SCOM-SHSOLBR",[1]OUT_FinalEnergyCons!$A$4:$A$10000)))*1,[1]OUT_FinalEnergyCons!I$4:I$10000)</f>
        <v>9.9906957965794393E-2</v>
      </c>
      <c r="L1900" s="1" cm="1">
        <f t="array" ref="L1900">SUMPRODUCT(([1]OUT_FinalEnergyCons!$B$4:$B$10000="Var_cap")*1, (ISNUMBER(SEARCH("SCOM-SHSOLBR",[1]OUT_FinalEnergyCons!$A$4:$A$10000)))*1,[1]OUT_FinalEnergyCons!J$4:J$10000)</f>
        <v>9.9924364430291401E-2</v>
      </c>
      <c r="M1900" s="1" cm="1">
        <f t="array" ref="M1900">SUMPRODUCT(([1]OUT_FinalEnergyCons!$B$4:$B$10000="Var_cap")*1, (ISNUMBER(SEARCH("SCOM-SHSOLBR",[1]OUT_FinalEnergyCons!$A$4:$A$10000)))*1,[1]OUT_FinalEnergyCons!K$4:K$10000)</f>
        <v>9.9941257029126304E-2</v>
      </c>
      <c r="N1900" s="1" cm="1">
        <f t="array" ref="N1900">SUMPRODUCT(([1]OUT_FinalEnergyCons!$B$4:$B$10000="Var_cap")*1, (ISNUMBER(SEARCH("SCOM-SHSOLBR",[1]OUT_FinalEnergyCons!$A$4:$A$10000)))*1,[1]OUT_FinalEnergyCons!L$4:L$10000)</f>
        <v>9.9948462672166893E-2</v>
      </c>
      <c r="O1900" s="1" cm="1">
        <f t="array" ref="O1900">SUMPRODUCT(([1]OUT_FinalEnergyCons!$B$4:$B$10000="Var_cap")*1, (ISNUMBER(SEARCH("SCOM-SHSOLBR",[1]OUT_FinalEnergyCons!$A$4:$A$10000)))*1,[1]OUT_FinalEnergyCons!M$4:M$10000)</f>
        <v>9.9973147775586704E-2</v>
      </c>
      <c r="P1900" s="1" cm="1">
        <f t="array" ref="P1900">SUMPRODUCT(([1]OUT_FinalEnergyCons!$B$4:$B$10000="Var_cap")*1, (ISNUMBER(SEARCH("SCOM-SHSOLBR",[1]OUT_FinalEnergyCons!$A$4:$A$10000)))*1,[1]OUT_FinalEnergyCons!N$4:N$10000)</f>
        <v>0.10001317809157299</v>
      </c>
      <c r="Q1900" s="1" cm="1">
        <f t="array" ref="Q1900">SUMPRODUCT(([1]OUT_FinalEnergyCons!$B$4:$B$10000="Var_cap")*1, (ISNUMBER(SEARCH("SCOM-SHSOLBR",[1]OUT_FinalEnergyCons!$A$4:$A$10000)))*1,[1]OUT_FinalEnergyCons!O$4:O$10000)</f>
        <v>0.10009221057279399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1.6361237141501999E-4</v>
      </c>
      <c r="J1901" s="1">
        <f t="shared" si="2148"/>
        <v>4.0009298902716415E-4</v>
      </c>
      <c r="K1901" s="1">
        <f t="shared" si="2148"/>
        <v>5.2425501130991703E-4</v>
      </c>
      <c r="L1901" s="1">
        <f t="shared" si="2148"/>
        <v>4.1049429296373949E-4</v>
      </c>
      <c r="M1901" s="1">
        <f t="shared" si="2148"/>
        <v>1.5942325903907752E-3</v>
      </c>
      <c r="N1901" s="1">
        <f t="shared" si="2148"/>
        <v>1.4679470537595012E-3</v>
      </c>
      <c r="O1901" s="1">
        <f t="shared" si="2148"/>
        <v>8.5666350604455873E-3</v>
      </c>
      <c r="P1901" s="1">
        <f>P1902</f>
        <v>1.4482977527399209E-2</v>
      </c>
      <c r="Q1901" s="1">
        <f>Q1902</f>
        <v>1.4390634485138026E-2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1.6361237141501999E-4</v>
      </c>
      <c r="J1902" s="1" cm="1">
        <f t="array" ref="J1902">SUMPRODUCT(([1]OUT_FinalEnergyCons!$B$4:$B$10000="Var_cap")*1, (ISNUMBER(SEARCH("SCOM-SHH2BR",[1]OUT_FinalEnergyCons!$A$4:$A$10000)))*1,[1]OUT_FinalEnergyCons!H$4:H$10000)</f>
        <v>4.0009298902716415E-4</v>
      </c>
      <c r="K1902" s="1" cm="1">
        <f t="array" ref="K1902">SUMPRODUCT(([1]OUT_FinalEnergyCons!$B$4:$B$10000="Var_cap")*1, (ISNUMBER(SEARCH("SCOM-SHH2BR",[1]OUT_FinalEnergyCons!$A$4:$A$10000)))*1,[1]OUT_FinalEnergyCons!I$4:I$10000)</f>
        <v>5.2425501130991703E-4</v>
      </c>
      <c r="L1902" s="1" cm="1">
        <f t="array" ref="L1902">SUMPRODUCT(([1]OUT_FinalEnergyCons!$B$4:$B$10000="Var_cap")*1, (ISNUMBER(SEARCH("SCOM-SHH2BR",[1]OUT_FinalEnergyCons!$A$4:$A$10000)))*1,[1]OUT_FinalEnergyCons!J$4:J$10000)</f>
        <v>4.1049429296373949E-4</v>
      </c>
      <c r="M1902" s="1" cm="1">
        <f t="array" ref="M1902">SUMPRODUCT(([1]OUT_FinalEnergyCons!$B$4:$B$10000="Var_cap")*1, (ISNUMBER(SEARCH("SCOM-SHH2BR",[1]OUT_FinalEnergyCons!$A$4:$A$10000)))*1,[1]OUT_FinalEnergyCons!K$4:K$10000)</f>
        <v>1.5942325903907752E-3</v>
      </c>
      <c r="N1902" s="1" cm="1">
        <f t="array" ref="N1902">SUMPRODUCT(([1]OUT_FinalEnergyCons!$B$4:$B$10000="Var_cap")*1, (ISNUMBER(SEARCH("SCOM-SHH2BR",[1]OUT_FinalEnergyCons!$A$4:$A$10000)))*1,[1]OUT_FinalEnergyCons!L$4:L$10000)</f>
        <v>1.4679470537595012E-3</v>
      </c>
      <c r="O1902" s="1" cm="1">
        <f t="array" ref="O1902">SUMPRODUCT(([1]OUT_FinalEnergyCons!$B$4:$B$10000="Var_cap")*1, (ISNUMBER(SEARCH("SCOM-SHH2BR",[1]OUT_FinalEnergyCons!$A$4:$A$10000)))*1,[1]OUT_FinalEnergyCons!M$4:M$10000)</f>
        <v>8.5666350604455873E-3</v>
      </c>
      <c r="P1902" s="1" cm="1">
        <f t="array" ref="P1902">SUMPRODUCT(([1]OUT_FinalEnergyCons!$B$4:$B$10000="Var_cap")*1, (ISNUMBER(SEARCH("SCOM-SHH2BR",[1]OUT_FinalEnergyCons!$A$4:$A$10000)))*1,[1]OUT_FinalEnergyCons!N$4:N$10000)</f>
        <v>1.4482977527399209E-2</v>
      </c>
      <c r="Q1902" s="1" cm="1">
        <f t="array" ref="Q1902">SUMPRODUCT(([1]OUT_FinalEnergyCons!$B$4:$B$10000="Var_cap")*1, (ISNUMBER(SEARCH("SCOM-SHH2BR",[1]OUT_FinalEnergyCons!$A$4:$A$10000)))*1,[1]OUT_FinalEnergyCons!O$4:O$10000)</f>
        <v>1.4390634485138026E-2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4.6733198427349461</v>
      </c>
      <c r="G1903" s="3">
        <f t="shared" ref="G1903:K1903" si="2150">SUM(G1904:G1953)</f>
        <v>4.77532443412652</v>
      </c>
      <c r="H1903" s="3">
        <f t="shared" si="2150"/>
        <v>5.0357565942177498</v>
      </c>
      <c r="I1903" s="3">
        <f t="shared" si="2150"/>
        <v>5.5782906554100045</v>
      </c>
      <c r="J1903" s="3">
        <f t="shared" si="2150"/>
        <v>5.746243088196195</v>
      </c>
      <c r="K1903" s="3">
        <f t="shared" si="2150"/>
        <v>5.9140102641145553</v>
      </c>
      <c r="L1903" s="3">
        <f t="shared" ref="L1903:O1903" si="2151">SUM(L1904:L1953)</f>
        <v>6.0186719462428799</v>
      </c>
      <c r="M1903" s="3">
        <f t="shared" si="2151"/>
        <v>6.1232221694899582</v>
      </c>
      <c r="N1903" s="3">
        <f t="shared" si="2151"/>
        <v>6.4197807482867928</v>
      </c>
      <c r="O1903" s="3">
        <f t="shared" si="2151"/>
        <v>6.5541920367946691</v>
      </c>
      <c r="P1903" s="3">
        <f>SUM(P1904:P1953)</f>
        <v>6.6831405647564157</v>
      </c>
      <c r="Q1903" s="3">
        <f>SUM(Q1904:Q1953)</f>
        <v>6.8503113474101367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4.2039474914323742E-2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3.6429197467724814E-2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2.8023696901087376E-2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1.4013263141305335E-2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1.5965315794505457E-3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4.9782323777549263E-3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5.3492117883961517E-3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4.9402466407711719E-3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2.5614633773604024E-3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4.278447677441069E-2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0.12613334744837434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0.26544060776197015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0.28472444799989688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0.2799621640930795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0.2817183474984386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0.25445951982428799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7.3800225239254403E-3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1.1695129192186649E-2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0.21118232881045756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0.75674936305914065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1.742854514717225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1.8433693226216827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1.8613302140097183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1.8961821971584234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1.8917748866497368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1.8731714305901344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1.8101578897842283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1.7935861765150842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4.3117138660824514E-3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8.9201364720370418E-3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1.1132315640269806E-2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0.18061619090326958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0.51374261464524218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0.7279793517490446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0.76134406601724536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0.74212694438495441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0.88098593576188544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1.0525619224563436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1.4032041220186922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1.5003996774859629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1.5362865864973704E-2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9.6800173287002592E-2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0.16546037006344461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0.3013215387671993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0.33034479624354646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0.2077832829201568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0.21926956467545661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0.22962371408038446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0.34411205777775566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0.35747424339942585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0.26714517995719772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0.39956687795572587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2.5983708701986566E-5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1.2929151171073891E-4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2.2599365578492033E-4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2.6028834064202334E-4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2.5013060807018507E-4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2.6580112805325894E-4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3.7116524669730073E-4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3.560962429374027E-4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7.019601571678194E-4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1.3916233233836617E-3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2.0816056935335872E-3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3.25505591639979E-3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4.8855351261944254E-3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7.5281761348675261E-3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7.4801683320728594E-3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6.2462991437854387E-3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1.4343556658031882E-3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5.695696117783667E-4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7.4192334272898291E-4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6.1123279976438923E-4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1.144266514897711E-3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1.34551129157554E-2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3.1147743390602594E-2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4.2203386976168974E-2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4.0683344797745281E-3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1.1329336396402706E-2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4.4199296861639585E-2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5.046123544030328E-2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6.2928394639737706E-2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3.7175876121319312E-2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3.5281056691619524E-2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1.4464043250167719E-2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5.1402808000710815E-2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4.8664987893620462E-2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3.8189201580585988E-2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1.2775165313604892E-2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7.262272993596385E-3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1.2665076096182545E-2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1.2461356223214927E-2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1.025250885145486E-2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2.8279084422853052E-3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1.3823557172423135E-3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2.4384997562936334E-3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1.8785963335138179E-3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2.8706433369534982E-2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2.800341600554538E-2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1.9277350590650444E-2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0.10764457341434039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1.21301225673556E-4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2.3409625538485391E-4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3.0433479675672349E-4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4.101489357550701E-4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7.1077230627083446E-4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8.1822600551231795E-4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1.50519889527359E-3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1.1460199003843316E-3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3.8788110697343599E-4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1.6172917637494489E-4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1.0489437318597424E-4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8.3846158440769859E-5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4.220437198040441E-4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6.2725194536538851E-4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1.69314259336415E-3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2.4851010300074856E-3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2.5475122646487361E-3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2.8094068644006417E-3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1.8504038828226128E-3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1.0181901314488349E-3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2.4881650301441784E-4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1.0844753476309015E-4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3.1123364850898474E-2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0.10424012283584859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0.3851808051360171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0.62302679574023312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0.4416218884460823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0.3223098973417583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0.31400873258150452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0.25169795773132042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0.13376999002704168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1.818214835332926E-2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1.0940482796737886E-4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2.5891582088905077E-4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1.0232688756614395E-3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1.404956997664737E-3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1.6535470229410135E-3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0.13784250725300476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0.35450095616616395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0.4327358031599729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0.40090615062428209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0.42821623071658449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0.55598265369703104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0.71742421021203129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0.70138477114013009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6.7643276724793302E-6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9.2966481238801234E-6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1.3252533446438899E-6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1.9534120572163998E-6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2.3674849839246509E-6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2.0137974708244778E-6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1.8567976015217061E-6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1.6578607289055501E-6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1.351881579141242E-6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9.9675570153832508E-7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5.4758007339973899E-6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9.8304714888115406E-6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1.123082729665507E-5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1.9811266132676999E-6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1.8128473970565398E-6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1.7581686803584629E-6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1.7089582540956548E-6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1.647369541836149E-6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1.6075213112764029E-6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1.57417761686411E-6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1.5497504798747271E-6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5.8035469025370897E-6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5.362884266752948E-5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1.1099898772469233E-4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1.0684707256158759E-4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2.6891190356302034E-6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1.9819647694070572E-6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1.5470197656327757E-6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1.6013052692694719E-6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1.5944787809191028E-6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1.5420652469178785E-6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1.648046412513203E-6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1.8016340269481801E-6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6.1863937156468299E-6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3.8992860742246299E-6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5.1819369074256498E-6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1.5756154990301601E-6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1.8200882223904502E-6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1.8000455289970748E-6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1.8034010241958521E-6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1.7087663787414722E-6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1.6395979018361956E-6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1.5436384190796779E-6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1.431798870539187E-6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5.8587393122166801E-6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6.5792209970455373E-2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5.7063043348441402E-2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4.3894619666208098E-2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2.1947316895730751E-2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5.6683444835138362E-3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6.819462832020561E-3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2.1558262139790299E-2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2.0041098348146321E-2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5.0634384269948096E-2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7.576974851752738E-2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5.7403737234021104E-2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2.3760295378135839E-2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5.0218175818212765E-3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2.3292230466257398E-2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8.3528684804033027E-2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0.10936764388834788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1.7226589841833527E-2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2.9859141094535344E-2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3.5602107950537816E-2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2.9386904098676041E-2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9.1338114902160983E-2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7.5302903739433324E-2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5.3304290568222105E-2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1.1386434446228769E-3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8.1948461865720759E-4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1.1549262941738987E-3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1.6331756828645214E-3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1.7322057312956969E-3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1.4248364193898092E-2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0.19213761674798338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0.18182433996857786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0.14661498085905747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4.7556750768430134E-2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4.8995983178670374E-4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4.72676641636066E-4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5.6074244623558747E-4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5.7383528485058732E-4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7.0578507526708001E-4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8.8462167121758405E-4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9.2748059548859122E-4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8.3200206141615749E-3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1.43398713265891E-2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5.0794914598417909E-2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0.15678819259429191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0.16330175762628507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0.20109169476699454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0.24147374030427363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0.3271948568298898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0.34623965828748571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0.32750196016934097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0.26660866673298572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0.24062719758514367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2.4921160879765858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2.1589821376782954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1.6628828458709102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0.83143692177450434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3.6541471309915266E-2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3.9831184430057572E-2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3.9604690512669877E-2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3.0613984903232538E-2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1.9211937726578605E-3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5.237204164076373E-4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3.5381265901314034E-4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2.4246230930926964E-4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1.416781527669065E-4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1.4296181515013748E-4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1.6719985691310456E-4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2.235238378928984E-4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0.2174300970910327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0.24343403281138454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0.24212010073172863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0.19200066218206022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1.2415265540317372E-2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1.1578194253199922E-3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6.0365223655279503E-4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3.2467647363816442E-4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1.8600661213068626E-4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1.8949280867090016E-4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2.2682636663217553E-4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2.9773210791414343E-4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0.18201191754826737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0.2037719067453104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0.26236780417071792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0.21924009065521219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7.9543385357838045E-2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3.638515637094903E-2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2.1194183289995432E-2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1.760308936296424E-3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4.3450875212715473E-4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2.6961422165504924E-4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3.0648494334460928E-4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3.7444939483181325E-4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0.15707511623481663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0.17935102637242128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0.45385742920300287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0.87311565208736819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1.1400291024272424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1.2027970770896592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1.2194947477744176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1.2402229208452165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1.2440721985551337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1.2446530371111673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1.2277430489364696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1.1680731750898821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7.0824914887260797E-5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1.47551692597837E-2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1.4509016238035599E-2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1.06009440737375E-2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2.4567667035635499E-3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2.5722583740042101E-4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2.1327920444799299E-4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1.72133753182105E-4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2.65822468831698E-4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6.48003610116036E-4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8.5971351691388205E-4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3.4319760115020298E-5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4.38669259503332E-4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6.3839552505251605E-4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5.8844082956683902E-4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3.8257314057717901E-4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2.4201781069195001E-4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2.1479605907521299E-4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1.88137851720411E-4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2.5687451518270301E-4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4.0083243859512799E-4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4.6365406796178998E-4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4.3416220136251498E-5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2.4754042536229501E-4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3.6313164700978699E-4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3.5477379737533803E-4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2.8456185535098098E-4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2.4080058289201799E-4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2.6219749623995899E-4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2.6002142784082601E-4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3.4703471092002101E-4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5.1364082922632497E-4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5.4836292956301905E-4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6.4746946009978096E-5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3.7033287515730401E-2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0.14523288054894001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0.16101371462127201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0.20041952992842901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0.240535037455891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0.25153531416232799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0.25539629245205397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0.25560162342137899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0.24298819875688399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0.23967502780666899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2.7145353958398302E-2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0.10338264447923848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0.2256480927510848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0.29634330982731955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0.23588262352402134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0.17756957512647292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7.8084063855770491E-2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7.8544976946115092E-2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6.4154026585012597E-2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7.2306767262184839E-4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7.4931178621685704E-4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2.5976028093526522E-4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0.11892572231413465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0.15076345598465268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0.12439145710570651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5.7260714219099451E-2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6.5772733899152015E-3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3.0383321876551956E-3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1.964297273568338E-3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1.4407405621839375E-3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1.8660210391083735E-3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4.2384687169384386E-2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4.6785056417804276E-2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1.8561604127047052E-3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3.997742430515515E-3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4.0178208336268378E-3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3.440637465511208E-3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5.3075890961539682E-3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4.4869685980915584E-2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9.0401630483306475E-2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0.101500891328136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0.1075614208311291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0.10868811738400368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0.10408515301085675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0.1071088254760232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3.772734669758711E-3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9.1159417818728623E-3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8.8282885023263542E-3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7.4957498136931002E-3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2.0644164225578263E-3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8.7849819359825377E-4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1.7198587149385113E-2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0.10665903748374642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0.10065796619536738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6.8593661311507306E-2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1.5739528066512087E-2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8.2891265628015996E-3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1.0585460469306902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0.91828357385400117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0.70637186415344044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0.35318315437007242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4.444580313328171E-4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5.6213130380282112E-4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6.9097394090495117E-4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6.8596351836631769E-4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5.5768247655060962E-4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4.2110252056073941E-3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3.4781588623553632E-3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2.4751983975260373E-3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4.2066806852697388E-4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9.66977751539591E-5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5.8955433305623092E-5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5.582139505536988E-5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6.4569032462799728E-2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6.8557671825254352E-2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6.8062216524981248E-2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5.1707071042606849E-2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2.0660624371679624E-3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3.3760494811538208E-4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2.7550641401144672E-4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2.3998659956534488E-4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1.526792620310447E-4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1.0585719006167523E-4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6.5490068189824255E-5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6.0853457001306848E-5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0.18324087178605603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0.19505804190390533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0.19310519786382863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0.15010627357063855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5.8231014521839533E-3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2.3753812600301331E-4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2.1784523564558758E-4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2.549093663047103E-4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1.9060508157554647E-4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1.3553854056715234E-4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7.4711552792982081E-5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6.3961446287934742E-5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7.1261815574888157E-2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7.9361604354231743E-2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7.8266322849679604E-2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6.1145469408049921E-2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3.5015369206022194E-3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2.0699299815539528E-4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2.0819674347585289E-4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2.6398966137016811E-4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1.9707915460212317E-4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1.3787003440785721E-4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7.0499956740277054E-5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5.9872823743325137E-5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7.6840070426300496E-5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7.7612896748049401E-2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0.20485362768682699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0.18792164190423499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0.116355342794087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3.3228154147488503E-2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1.14260788662285E-2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1.69886624645676E-3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3.1584982958019598E-4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3.5557930107323797E-4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3.7296509006046099E-4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3.4561012890242601E-5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2.7228072135846999E-4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5.4498986077943499E-4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1.4397086363605099E-3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1.5666403661870601E-3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1.2556614507426001E-3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6.3386339245663904E-4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4.3538287411671602E-4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5.3802899764421395E-4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7.5484429128748801E-4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1.02553710788326E-3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4.2651882533339799E-5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1.8678615120353701E-4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3.5579184605028901E-4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4.4884207287187701E-3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4.4699918158732803E-2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9.0182786766467293E-2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0.101206998784085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0.107238421021237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0.10826836526755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0.103552328370679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0.106257413852144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3.02100543949726E-5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8.8845062324767099E-5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1.3520370821398201E-4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2.2550386984887199E-4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4.6793079766087802E-4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6.9159118737249401E-4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1.14080391618225E-3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1.24426347973789E-3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1.0385419216134401E-3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6.5951491534315895E-4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6.6810326662840498E-4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2.554360863977055E-4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2.6155574411020283E-4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2.6540829520577851E-4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1.2364437703199374E-5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5.55821246250601E-6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4.8205148138988791E-6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4.5413173222745479E-6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4.8684661547596699E-6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4.7679839663020922E-6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5.0152944170775709E-6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5.1933078802863493E-6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5.5023827336959409E-6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2.6660225864291653E-3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2.4097959322313695E-3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2.3811318964937094E-3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3.4524421009970128E-6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4.5175732531139886E-6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5.2845482652817037E-6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5.3556796770450809E-6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5.3373050256041493E-6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5.3888211917905226E-6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5.5311328983649365E-6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5.6548276844537069E-6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5.7727445373282277E-6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1.5077571452382468E-4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1.6228454544848998E-4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1.645650055969778E-4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1.5374158883793145E-5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6.53671826902346E-6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5.4937128607504509E-6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5.671973705444632E-6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5.6393176533195389E-6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5.7921357988236248E-6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5.8428155982834412E-6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5.8943193266234828E-6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5.8663210428949792E-6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2.5379968106758587E-3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2.3655993619367448E-3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2.3095629563753446E-6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4.6185405086253406E-6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5.8517584459510981E-6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6.0257007432932958E-6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5.9835008706361467E-6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6.1007850996290451E-6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5.9752137387068385E-6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5.953165694519694E-6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5.9149699817508197E-6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5.7140737649998696</v>
      </c>
      <c r="G1954" s="3">
        <f t="shared" ref="G1954:K1954" si="2155">SUM(G1955:G1977)</f>
        <v>5.6879787741968908</v>
      </c>
      <c r="H1954" s="3">
        <f t="shared" si="2155"/>
        <v>5.8492189126096239</v>
      </c>
      <c r="I1954" s="3">
        <f t="shared" si="2155"/>
        <v>6.5999082768962669</v>
      </c>
      <c r="J1954" s="3">
        <f t="shared" si="2155"/>
        <v>6.8470196957640814</v>
      </c>
      <c r="K1954" s="3">
        <f t="shared" si="2155"/>
        <v>7.0975729892763635</v>
      </c>
      <c r="L1954" s="3">
        <f t="shared" ref="L1954:O1954" si="2156">SUM(L1955:L1977)</f>
        <v>7.3675704844625969</v>
      </c>
      <c r="M1954" s="3">
        <f t="shared" si="2156"/>
        <v>7.6353286652264174</v>
      </c>
      <c r="N1954" s="3">
        <f t="shared" si="2156"/>
        <v>7.8853161043983064</v>
      </c>
      <c r="O1954" s="3">
        <f t="shared" si="2156"/>
        <v>8.1749855757357146</v>
      </c>
      <c r="P1954" s="3">
        <f>SUM(P1955:P1977)</f>
        <v>8.5079609814551507</v>
      </c>
      <c r="Q1954" s="3">
        <f>SUM(Q1955:Q1977)</f>
        <v>8.8883606431271982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3.7783181251446439E-2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9.5608362733206852E-3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2.5570333593499729E-2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2.5603191682841207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2.6255450455818901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2.6942444813594681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2.8006237222461285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2.8835472560230455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2.9602154012062472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2.6972510782763877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1.8156944627883107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1.5207240233808184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7.8720073648776683E-3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1.3458518099345769E-2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2.4338562828419827E-2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0.74870616782951138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0.78053377669199697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0.81208651594876502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0.83683240648229551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0.85945661943282037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0.87436274982524731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0.88654254873279204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0.90086636273334619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0.90544125568258382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1.9255429336949102E-2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2.2253907216863617E-2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2.6006986373139428E-2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1.9751222204598724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1.892625262806755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1.79217387959131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1.6611874868960135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1.55513882735686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1.4639526128834104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1.714364129491496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2.5812549047606406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2.8704091291980944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1.0944114190622131E-3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1.5420273168327164E-3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8.4458541442531082E-4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1.03766425719855E-3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1.2763294649268679E-3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1.4130347593133829E-3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2.1774179018842869E-3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1.782059393363416E-3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2.1324626609267542E-3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2.473061555420303E-3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3.8131066531114314E-3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2.4192695772954E-5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2.0987081044152401E-5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1.6901389948671501E-5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1.76219696473573E-5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1.14926522427297E-5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1.56827635562043E-5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2.1408626849390397E-5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1.2757507134702501E-5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2.15446148818759E-5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1.02506351743932E-5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1.02506351743932E-5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2.1526019978043902E-6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2.0814035027804999E-2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2.4069091208397113E-2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2.9327678561023016E-3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7.2414349181610617E-3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1.0200828856366886E-2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1.9779508948016181E-2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4.8685990857724626E-2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9.2084229537612916E-2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0.50433804536894922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1.5682617445248905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2.0612142159943216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2.1242263314672602E-3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3.66284971432118E-3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3.3637189837902601E-3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5.2752718887584191E-3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6.8608321260508094E-3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1.1174017200325875E-2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1.8532630171599399E-2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2.7042244077508302E-2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4.2760090154395747E-2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5.5209216374200884E-2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8.7926724978467305E-2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5.5504601313425606E-2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0.89216236941232696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1.30824607363652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1.53445689582162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1.7802801548249598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2.0361207528636998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2.26720250472161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2.4652232752834462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2.3269739338350099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1.58333146047159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1.43771703985765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1.5354706443694899E-4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2.84075321697492E-4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2.6067148714920902E-4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2.5941610033390302E-4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4.2075136895412601E-4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4.0128558047758498E-4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5.3991854084451492E-4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5.8648949803689801E-4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5.4282733214138597E-4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8.0742004287111995E-4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1.0292244653841E-3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4.5678177705679435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2.2838674089540634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0.62496117832857845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1.1344632876827325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6.059570990639418E-5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4.2558891849586201E-6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1.0681490852236899E-5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2.3046934062729702E-5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2.9163287126979197E-5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2.44770746066098E-5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3.1057381673334299E-5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0.18447580015748463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0.22517928989278846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0.38289108846888142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2.3841941106117221E-6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0.80664108696272629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0.95904430281657393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0.96015592706722441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5.5281784766693888E-3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1.1658782663137959E-3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1.1381599523477028E-3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8.3542083033671916E-2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6.80575828473575E-4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6.7247097706696303E-3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1.1978117565509878E-5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5.3133138695200704E-6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1.01617436163489E-5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2.0647516679734899E-5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2.53260769348629E-5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2.8312995814738601E-5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2.9887969640472499E-5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2.51136221388823E-5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3.3320920212701001E-5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3.7134155558757201E-4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2.05709281960673E-2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3.5614184667997204E-6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1.7365839832999619E-6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2.0912744854542799E-4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9.5953339200114101E-4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1.6368608328069214E-6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4.20578829110119E-5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1.2909498864738098E-4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6.8750705627920923E-7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2.8526468104618146</v>
      </c>
      <c r="G1978" s="3">
        <f t="shared" ref="G1978" si="2159">SUM(G1979:G2001)</f>
        <v>2.9516406687778556</v>
      </c>
      <c r="H1978" s="3">
        <f t="shared" ref="H1978" si="2160">SUM(H1979:H2001)</f>
        <v>2.8932174395045611</v>
      </c>
      <c r="I1978" s="3">
        <f t="shared" ref="I1978" si="2161">SUM(I1979:I2001)</f>
        <v>2.9275566468215515</v>
      </c>
      <c r="J1978" s="3">
        <f t="shared" ref="J1978" si="2162">SUM(J1979:J2001)</f>
        <v>2.9274889276660558</v>
      </c>
      <c r="K1978" s="3">
        <f t="shared" ref="K1978" si="2163">SUM(K1979:K2001)</f>
        <v>2.933565251333051</v>
      </c>
      <c r="L1978" s="3">
        <f t="shared" ref="L1978:O1978" si="2164">SUM(L1979:L2001)</f>
        <v>2.9472470855015462</v>
      </c>
      <c r="M1978" s="3">
        <f t="shared" si="2164"/>
        <v>2.9927441977510716</v>
      </c>
      <c r="N1978" s="3">
        <f t="shared" si="2164"/>
        <v>3.0881270362689142</v>
      </c>
      <c r="O1978" s="3">
        <f t="shared" si="2164"/>
        <v>3.1797220496900547</v>
      </c>
      <c r="P1978" s="3">
        <f>SUM(P1979:P2001)</f>
        <v>3.2677499391308085</v>
      </c>
      <c r="Q1978" s="3">
        <f>SUM(Q1979:Q2001)</f>
        <v>3.3524139024518802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6.7253792776200911E-3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1.138426360889905E-2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1.402007534723382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1.3535671471757202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1.3452204463180402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1.3049267484307596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1.2403203062988142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1.2185621003041591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1.1730744529843082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1.187147528968987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1.1213701966019214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5.5407759615129209E-3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6.1668557119366404E-3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9.4875480794296991E-3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0.60218287530290981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0.64267403116200805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0.64161069477311239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0.67284471800695211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0.72215107665604406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0.735041255273577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0.74567565534208768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0.69853940271222215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0.68561618792258172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1.8011833478881012E-3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3.0050259221065085E-3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4.0318325935070499E-3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5.9984454533654604E-3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1.4020077321536479E-2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2.3021236485542499E-2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3.2183105454706235E-2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4.7121260427802097E-2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5.5990989874588074E-2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9.0861608060289659E-2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0.12318609299524214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0.20109569556914064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3.9187401788758996E-4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7.6959123522037402E-4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8.1902371317411904E-4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8.8182963536482595E-4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1.3865741701027383E-3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1.380348157082966E-3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1.8842474859265301E-3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1.8639700410964801E-3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1.8414136666642898E-3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2.5740356988709842E-3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3.3623450526965057E-3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1.04702141599063E-5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1.04702141599063E-5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2.1987129123818798E-6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1.0572360513897801E-5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1.0572360513897801E-5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2.2201633339342801E-6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1.2579297389374E-5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9.5499777116067604E-6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1.0174462573090499E-2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1.3794312194632685E-2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9.1731448246804587E-3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5.5140180755689071E-2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6.7380035377831812E-2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0.11690749723108348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0.22019300944934417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0.29080535686660836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0.37976978193955441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0.40865410686337189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0.51201743296251678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2.3968733516176602E-3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0.116528133704721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0.64593520267157101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0.60742585106584912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0.60973315015787211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0.58195828282056583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0.53794411691921329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0.56311008476599722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0.59240959663036619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0.67572368939005989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0.72652285053480359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1.0605342177568999E-3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1.39059658818839E-2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0.26102982615309905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0.25344523081064857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0.24472349973989901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0.23656919623773565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0.22251368932844601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0.2220519826155066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0.195478126592811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0.171031244475669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0.10131150812365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2.05892609842804E-4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3.8079135955951102E-4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3.7763539809763697E-4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2.9626139109139302E-4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4.8519543440418104E-4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4.7718916266048793E-4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6.1649118548098695E-4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7.0129652738087499E-4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6.1141447397305103E-4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8.9383802638510297E-4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1.11768568456942E-3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1.3033132877404541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0.84956467615262476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1.0410467097749552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4.0645420222075197E-6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0.81889371445427239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0.82102694925941921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2.7927312195500871E-6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0.20011069017707089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0.18394377394904332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0.18460114064643743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1.5143430695250404E-2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1.2362218530105173E-3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1.3196001533189537E-3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2.9717009847330573E-2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1.4846453666050042E-2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7.3401383314404599E-4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5.3821179457222996E-3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-1.2656966421301338E-6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7.743243274397382E-7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0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0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0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3.92649785541228E-4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1.9796909210368098E-3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0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9.4198193438003695E-8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0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0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2.35309736782225E-4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8.6848582700360102E-4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6.0240585148408663E-7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7.8797075195938395E-5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2.0361504642908899E-4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393.10076402834903</v>
      </c>
      <c r="G2002" s="3">
        <f t="shared" ref="G2002:K2002" si="2167">SUM(G2003:G2011)</f>
        <v>399.40169755554911</v>
      </c>
      <c r="H2002" s="3">
        <f t="shared" si="2167"/>
        <v>407.0792410672276</v>
      </c>
      <c r="I2002" s="3">
        <f t="shared" si="2167"/>
        <v>419.87538724440753</v>
      </c>
      <c r="J2002" s="3">
        <f t="shared" si="2167"/>
        <v>443.9139268524429</v>
      </c>
      <c r="K2002" s="3">
        <f t="shared" si="2167"/>
        <v>467.96189537307106</v>
      </c>
      <c r="L2002" s="3">
        <f t="shared" ref="L2002:O2002" si="2168">SUM(L2003:L2011)</f>
        <v>487.50207972294282</v>
      </c>
      <c r="M2002" s="3">
        <f t="shared" si="2168"/>
        <v>507.02447408511495</v>
      </c>
      <c r="N2002" s="3">
        <f t="shared" si="2168"/>
        <v>507.0338594355689</v>
      </c>
      <c r="O2002" s="3">
        <f t="shared" si="2168"/>
        <v>507.02447893960078</v>
      </c>
      <c r="P2002" s="3">
        <f>SUM(P2003:P2011)</f>
        <v>507.0245229451379</v>
      </c>
      <c r="Q2002" s="3">
        <f>SUM(Q2003:Q2011)</f>
        <v>507.02455987878244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1.9499260961044658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1.6899792029042191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1.6988743204559937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3.7964893100072068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14.138697774551535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58.474593141356301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194.69624639626156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344.21465832764943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356.09646347762674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368.85782388964304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368.85741644814169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368.85687266382774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368.85657379470462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368.86306693599573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5.9223737717839699E-3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8.4323738948410935E-3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7.8416433016450908E-4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7.4440241279434994E-4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7.0931536774024892E-4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7.0754727963805142E-4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6.8099892998973067E-4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6.4963096088568059E-4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6.1711207711667487E-4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5.6169568090920843E-4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2.2411016448737001E-3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39.842545875224438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39.825040475348892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30.634645191046275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12.434891776966872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14.232216963217567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26.617593424227792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47.685093538669634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69.330043101735527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41.61866547819627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45.798027192881726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50.396904573051721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50.477311008056098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50.629572460168475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50.755894275837576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50.572805608949061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228.65934567761764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198.46051057945061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152.66193992537652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106.16881911689774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125.18536188757417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125.3841215934298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71.256476747879859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9.7794581921680752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9.6086921137575469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5.4289220400013942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0.82829468000067086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0.74766598559985942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0.59496674873298672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0.46758712460387503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0.64846383031059984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14.1395847302284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54.680437153341217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150.15732070167974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170.10523249295323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72.517089879386489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80.17585781878816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86.938581833849312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86.948604752285789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86.940200534729527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86.941572305694777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86.935629464582419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2.3463611650818752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2.0665920330461991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1.6533736313595897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2.7856171585872503E-3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2.2022669116678203E-3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2.080258713581893E-3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2.101646365143785E-3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2.1881096402455837E-3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2.2116105245422778E-3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2.2494200649343502E-3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2.3337486161310798E-3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2.3529372997589501E-3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41.476027906352144</v>
      </c>
      <c r="G2012" s="3">
        <f t="shared" ref="G2012" si="2171">SUM(G2013:G2021)</f>
        <v>43.007425479379279</v>
      </c>
      <c r="H2012" s="3">
        <f t="shared" ref="H2012" si="2172">SUM(H2013:H2021)</f>
        <v>43.497578759921836</v>
      </c>
      <c r="I2012" s="3">
        <f t="shared" ref="I2012" si="2173">SUM(I2013:I2021)</f>
        <v>45.397772657415196</v>
      </c>
      <c r="J2012" s="3">
        <f t="shared" ref="J2012" si="2174">SUM(J2013:J2021)</f>
        <v>47.37776787202516</v>
      </c>
      <c r="K2012" s="3">
        <f t="shared" ref="K2012" si="2175">SUM(K2013:K2021)</f>
        <v>49.357767179761161</v>
      </c>
      <c r="L2012" s="3">
        <f t="shared" ref="L2012:O2012" si="2176">SUM(L2013:L2021)</f>
        <v>51.363098755527545</v>
      </c>
      <c r="M2012" s="3">
        <f t="shared" si="2176"/>
        <v>53.36842923414018</v>
      </c>
      <c r="N2012" s="3">
        <f t="shared" si="2176"/>
        <v>55.268096425476578</v>
      </c>
      <c r="O2012" s="3">
        <f t="shared" si="2176"/>
        <v>57.194103152572026</v>
      </c>
      <c r="P2012" s="3">
        <f>SUM(P2013:P2021)</f>
        <v>59.230956914517925</v>
      </c>
      <c r="Q2012" s="3">
        <f>SUM(Q2013:Q2021)</f>
        <v>61.549857701931408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3.5656586067114797E-2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4.2522318416891726E-2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4.5772876851294234E-2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1.9390273005863601E-2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1.04295652582167E-2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1.9799748168549399E-2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2.6354578095515398E-2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4.841231495159648E-2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7.3695076829283293E-2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0.1024285239317279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0.19401799854900398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0.63737710742453713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1.1486838421089759E-2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6.1017869893968289E-3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6.3075344213338793E-3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5.0151082547623071E-4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4.9291608025876701E-4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4.7271542406876591E-4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4.5301579417690997E-4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4.3469204915112401E-4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4.118159288899431E-4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3.9187293978501102E-4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4.0606055655691121E-4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6.23512040569595E-4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29.66196766968865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19.774613261819763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19.774610474933315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11.663774014648887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13.665806893292757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10.712722751935488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1.0026137833266837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1.9867200957723971E-2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2.8696208428659799E-2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2.4431796803917598E-2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2.8206249378615003E-2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3.1242561051974697E-2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2.6797977110275793E-2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3.8439709054480534E-2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4.9864713902086938E-2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9.5042158512165607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12.943991190647401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34.473752423779665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47.332791022548093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49.294594103109198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51.297645442131298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53.277159853940113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55.1485107076671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57.050245305970861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58.98385388989071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60.84773925437586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0.10314279752640229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1.4165367643914807E-2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1.4173931133010296E-2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1.418133314418079E-2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1.41871671808632E-2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1.4204404630691777E-2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1.42139227026362E-2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1.4216123820705055E-2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1.4236263999326201E-2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1.42394726193723E-2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1.4239256467173802E-2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1.42531141883566E-2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4.1829760208218401E-4</v>
      </c>
      <c r="G2022" s="3">
        <f t="shared" ref="G2022" si="2180">SUM(G2023,G2027,G2030)</f>
        <v>4.2596575324965161E-4</v>
      </c>
      <c r="H2022" s="3">
        <f t="shared" ref="H2022" si="2181">SUM(H2023,H2027,H2030)</f>
        <v>4.3972089790206157E-4</v>
      </c>
      <c r="I2022" s="3">
        <f t="shared" ref="I2022" si="2182">SUM(I2023,I2027,I2030)</f>
        <v>9.5636181004454584E-4</v>
      </c>
      <c r="J2022" s="3">
        <f t="shared" ref="J2022" si="2183">SUM(J2023,J2027,J2030)</f>
        <v>3.3453181039636627E-3</v>
      </c>
      <c r="K2022" s="3">
        <f t="shared" ref="K2022" si="2184">SUM(K2023,K2027,K2030)</f>
        <v>5.7969935650340476E-3</v>
      </c>
      <c r="L2022" s="3">
        <f t="shared" ref="L2022:O2022" si="2185">SUM(L2023,L2027,L2030)</f>
        <v>5.9714696483956133E-3</v>
      </c>
      <c r="M2022" s="3">
        <f t="shared" si="2185"/>
        <v>2.2068813588784375E-2</v>
      </c>
      <c r="N2022" s="3">
        <f t="shared" si="2185"/>
        <v>2.0207170151334292E-2</v>
      </c>
      <c r="O2022" s="3">
        <f t="shared" si="2185"/>
        <v>5.5274875642342437E-2</v>
      </c>
      <c r="P2022" s="3">
        <f>SUM(P2023,P2027,P2030)</f>
        <v>7.3174845622590606E-2</v>
      </c>
      <c r="Q2022" s="3">
        <f>SUM(Q2023,Q2027,Q2030)</f>
        <v>8.0819581914571573E-2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4.1829760208218401E-4</v>
      </c>
      <c r="G2023" s="1" cm="1">
        <f t="array" ref="G2023">SUMPRODUCT(ISNUMBER(SEARCH("SUP_ELCH2*",[1]OUT_SyntheticFuels!$C$4:$C$1000))*1,("Var_cap"=[1]OUT_SyntheticFuels!$B$4:$B$1000)*1,[1]OUT_SyntheticFuels!F$4:F$1000)</f>
        <v>4.2596575324965161E-4</v>
      </c>
      <c r="H2023" s="1" cm="1">
        <f t="array" ref="H2023">SUMPRODUCT(ISNUMBER(SEARCH("SUP_ELCH2*",[1]OUT_SyntheticFuels!$C$4:$C$1000))*1,("Var_cap"=[1]OUT_SyntheticFuels!$B$4:$B$1000)*1,[1]OUT_SyntheticFuels!G$4:G$1000)</f>
        <v>4.3972089790206157E-4</v>
      </c>
      <c r="I2023" s="1" cm="1">
        <f t="array" ref="I2023">SUMPRODUCT(ISNUMBER(SEARCH("SUP_ELCH2*",[1]OUT_SyntheticFuels!$C$4:$C$1000))*1,("Var_cap"=[1]OUT_SyntheticFuels!$B$4:$B$1000)*1,[1]OUT_SyntheticFuels!H$4:H$1000)</f>
        <v>9.5506963375302544E-4</v>
      </c>
      <c r="J2023" s="1" cm="1">
        <f t="array" ref="J2023">SUMPRODUCT(ISNUMBER(SEARCH("SUP_ELCH2*",[1]OUT_SyntheticFuels!$C$4:$C$1000))*1,("Var_cap"=[1]OUT_SyntheticFuels!$B$4:$B$1000)*1,[1]OUT_SyntheticFuels!I$4:I$1000)</f>
        <v>3.3423508221368725E-3</v>
      </c>
      <c r="K2023" s="1" cm="1">
        <f t="array" ref="K2023">SUMPRODUCT(ISNUMBER(SEARCH("SUP_ELCH2*",[1]OUT_SyntheticFuels!$C$4:$C$1000))*1,("Var_cap"=[1]OUT_SyntheticFuels!$B$4:$B$1000)*1,[1]OUT_SyntheticFuels!J$4:J$1000)</f>
        <v>5.7925194990372892E-3</v>
      </c>
      <c r="L2023" s="1" cm="1">
        <f t="array" ref="L2023">SUMPRODUCT(ISNUMBER(SEARCH("SUP_ELCH2*",[1]OUT_SyntheticFuels!$C$4:$C$1000))*1,("Var_cap"=[1]OUT_SyntheticFuels!$B$4:$B$1000)*1,[1]OUT_SyntheticFuels!K$4:K$1000)</f>
        <v>5.9637231671783759E-3</v>
      </c>
      <c r="M2023" s="1" cm="1">
        <f t="array" ref="M2023">SUMPRODUCT(ISNUMBER(SEARCH("SUP_ELCH2*",[1]OUT_SyntheticFuels!$C$4:$C$1000))*1,("Var_cap"=[1]OUT_SyntheticFuels!$B$4:$B$1000)*1,[1]OUT_SyntheticFuels!L$4:L$1000)</f>
        <v>2.1165909508868427E-2</v>
      </c>
      <c r="N2023" s="1" cm="1">
        <f t="array" ref="N2023">SUMPRODUCT(ISNUMBER(SEARCH("SUP_ELCH2*",[1]OUT_SyntheticFuels!$C$4:$C$1000))*1,("Var_cap"=[1]OUT_SyntheticFuels!$B$4:$B$1000)*1,[1]OUT_SyntheticFuels!M$4:M$1000)</f>
        <v>1.9295675362580596E-2</v>
      </c>
      <c r="O2023" s="1" cm="1">
        <f t="array" ref="O2023">SUMPRODUCT(ISNUMBER(SEARCH("SUP_ELCH2*",[1]OUT_SyntheticFuels!$C$4:$C$1000))*1,("Var_cap"=[1]OUT_SyntheticFuels!$B$4:$B$1000)*1,[1]OUT_SyntheticFuels!N$4:N$1000)</f>
        <v>5.3910180972979269E-2</v>
      </c>
      <c r="P2023" s="1" cm="1">
        <f t="array" ref="P2023">SUMPRODUCT(ISNUMBER(SEARCH("SUP_ELCH2*",[1]OUT_SyntheticFuels!$C$4:$C$1000))*1,("Var_cap"=[1]OUT_SyntheticFuels!$B$4:$B$1000)*1,[1]OUT_SyntheticFuels!O$4:O$1000)</f>
        <v>7.1768912874679749E-2</v>
      </c>
      <c r="Q2023" s="1" cm="1">
        <f t="array" ref="Q2023">SUMPRODUCT(ISNUMBER(SEARCH("SUP_ELCH2*",[1]OUT_SyntheticFuels!$C$4:$C$1000))*1,("Var_cap"=[1]OUT_SyntheticFuels!$B$4:$B$1000)*1,[1]OUT_SyntheticFuels!P$4:P$1000)</f>
        <v>7.6543819506825844E-2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4.1829760208218401E-4</v>
      </c>
      <c r="G2024" s="1">
        <f t="shared" ref="G2024" si="2189">G2023-G2025-G2026</f>
        <v>4.2596575324965161E-4</v>
      </c>
      <c r="H2024" s="1">
        <f t="shared" ref="H2024" si="2190">H2023-H2025-H2026</f>
        <v>4.3972089790206157E-4</v>
      </c>
      <c r="I2024" s="1">
        <f t="shared" ref="I2024" si="2191">I2023-I2025-I2026</f>
        <v>9.3577639736947959E-4</v>
      </c>
      <c r="J2024" s="1">
        <f t="shared" ref="J2024" si="2192">J2023-J2025-J2026</f>
        <v>3.2402935261395646E-3</v>
      </c>
      <c r="K2024" s="1">
        <f t="shared" ref="K2024" si="2193">K2023-K2025-K2026</f>
        <v>4.4741345718246244E-3</v>
      </c>
      <c r="L2024" s="1">
        <f t="shared" ref="L2024:O2024" si="2194">L2023-L2025-L2026</f>
        <v>4.3030624096377706E-3</v>
      </c>
      <c r="M2024" s="1">
        <f t="shared" si="2194"/>
        <v>1.85488667696459E-2</v>
      </c>
      <c r="N2024" s="1">
        <f t="shared" si="2194"/>
        <v>1.7063195141604485E-2</v>
      </c>
      <c r="O2024" s="1">
        <f t="shared" si="2194"/>
        <v>5.1053431663158032E-2</v>
      </c>
      <c r="P2024" s="1">
        <f>P2023-P2025-P2026</f>
        <v>6.898383249966579E-2</v>
      </c>
      <c r="Q2024" s="1">
        <f>Q2023-Q2025-Q2026</f>
        <v>7.1173634982721223E-2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1.9293236383545899E-5</v>
      </c>
      <c r="J2025" s="1" cm="1">
        <f t="array" ref="J2025">SUMPRODUCT(ISNUMBER(SEARCH("SUP_ELCH2*D",[1]OUT_SyntheticFuels!$C$4:$C$1000))*1,("Var_cap"=[1]OUT_SyntheticFuels!$B$4:$B$1000)*1,[1]OUT_SyntheticFuels!I$4:I$1000)</f>
        <v>1.0205729599730801E-4</v>
      </c>
      <c r="K2025" s="1" cm="1">
        <f t="array" ref="K2025">SUMPRODUCT(ISNUMBER(SEARCH("SUP_ELCH2*D",[1]OUT_SyntheticFuels!$C$4:$C$1000))*1,("Var_cap"=[1]OUT_SyntheticFuels!$B$4:$B$1000)*1,[1]OUT_SyntheticFuels!J$4:J$1000)</f>
        <v>3.22118326627139E-4</v>
      </c>
      <c r="L2025" s="1" cm="1">
        <f t="array" ref="L2025">SUMPRODUCT(ISNUMBER(SEARCH("SUP_ELCH2*D",[1]OUT_SyntheticFuels!$C$4:$C$1000))*1,("Var_cap"=[1]OUT_SyntheticFuels!$B$4:$B$1000)*1,[1]OUT_SyntheticFuels!K$4:K$1000)</f>
        <v>3.96139734947719E-4</v>
      </c>
      <c r="M2025" s="1" cm="1">
        <f t="array" ref="M2025">SUMPRODUCT(ISNUMBER(SEARCH("SUP_ELCH2*D",[1]OUT_SyntheticFuels!$C$4:$C$1000))*1,("Var_cap"=[1]OUT_SyntheticFuels!$B$4:$B$1000)*1,[1]OUT_SyntheticFuels!L$4:L$1000)</f>
        <v>4.97088601395775E-4</v>
      </c>
      <c r="N2025" s="1" cm="1">
        <f t="array" ref="N2025">SUMPRODUCT(ISNUMBER(SEARCH("SUP_ELCH2*D",[1]OUT_SyntheticFuels!$C$4:$C$1000))*1,("Var_cap"=[1]OUT_SyntheticFuels!$B$4:$B$1000)*1,[1]OUT_SyntheticFuels!M$4:M$1000)</f>
        <v>4.3940049150771799E-4</v>
      </c>
      <c r="O2025" s="1" cm="1">
        <f t="array" ref="O2025">SUMPRODUCT(ISNUMBER(SEARCH("SUP_ELCH2*D",[1]OUT_SyntheticFuels!$C$4:$C$1000))*1,("Var_cap"=[1]OUT_SyntheticFuels!$B$4:$B$1000)*1,[1]OUT_SyntheticFuels!N$4:N$1000)</f>
        <v>5.1988171869189097E-4</v>
      </c>
      <c r="P2025" s="1" cm="1">
        <f t="array" ref="P2025">SUMPRODUCT(ISNUMBER(SEARCH("SUP_ELCH2*D",[1]OUT_SyntheticFuels!$C$4:$C$1000))*1,("Var_cap"=[1]OUT_SyntheticFuels!$B$4:$B$1000)*1,[1]OUT_SyntheticFuels!O$4:O$1000)</f>
        <v>4.5775920595869099E-4</v>
      </c>
      <c r="Q2025" s="1" cm="1">
        <f t="array" ref="Q2025">SUMPRODUCT(ISNUMBER(SEARCH("SUP_ELCH2*D",[1]OUT_SyntheticFuels!$C$4:$C$1000))*1,("Var_cap"=[1]OUT_SyntheticFuels!$B$4:$B$1000)*1,[1]OUT_SyntheticFuels!P$4:P$1000)</f>
        <v>8.7647764874236502E-4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9.9626660058552596E-4</v>
      </c>
      <c r="L2026" s="1" cm="1">
        <f t="array" ref="L2026">SUMPRODUCT(ISNUMBER(SEARCH("SUP_ELCH2*SOEC*",[1]OUT_SyntheticFuels!$C$4:$C$1000))*1,("Var_cap"=[1]OUT_SyntheticFuels!$B$4:$B$1000)*1,[1]OUT_SyntheticFuels!K$4:K$1000)</f>
        <v>1.2645210225928863E-3</v>
      </c>
      <c r="M2026" s="1" cm="1">
        <f t="array" ref="M2026">SUMPRODUCT(ISNUMBER(SEARCH("SUP_ELCH2*SOEC*",[1]OUT_SyntheticFuels!$C$4:$C$1000))*1,("Var_cap"=[1]OUT_SyntheticFuels!$B$4:$B$1000)*1,[1]OUT_SyntheticFuels!L$4:L$1000)</f>
        <v>2.1199541378267486E-3</v>
      </c>
      <c r="N2026" s="1" cm="1">
        <f t="array" ref="N2026">SUMPRODUCT(ISNUMBER(SEARCH("SUP_ELCH2*SOEC*",[1]OUT_SyntheticFuels!$C$4:$C$1000))*1,("Var_cap"=[1]OUT_SyntheticFuels!$B$4:$B$1000)*1,[1]OUT_SyntheticFuels!M$4:M$1000)</f>
        <v>1.7930797294683921E-3</v>
      </c>
      <c r="O2026" s="1" cm="1">
        <f t="array" ref="O2026">SUMPRODUCT(ISNUMBER(SEARCH("SUP_ELCH2*SOEC*",[1]OUT_SyntheticFuels!$C$4:$C$1000))*1,("Var_cap"=[1]OUT_SyntheticFuels!$B$4:$B$1000)*1,[1]OUT_SyntheticFuels!N$4:N$1000)</f>
        <v>2.336867591129345E-3</v>
      </c>
      <c r="P2026" s="1" cm="1">
        <f t="array" ref="P2026">SUMPRODUCT(ISNUMBER(SEARCH("SUP_ELCH2*SOEC*",[1]OUT_SyntheticFuels!$C$4:$C$1000))*1,("Var_cap"=[1]OUT_SyntheticFuels!$B$4:$B$1000)*1,[1]OUT_SyntheticFuels!O$4:O$1000)</f>
        <v>2.3273211690552622E-3</v>
      </c>
      <c r="Q2026" s="1" cm="1">
        <f t="array" ref="Q2026">SUMPRODUCT(ISNUMBER(SEARCH("SUP_ELCH2*SOEC*",[1]OUT_SyntheticFuels!$C$4:$C$1000))*1,("Var_cap"=[1]OUT_SyntheticFuels!$B$4:$B$1000)*1,[1]OUT_SyntheticFuels!P$4:P$1000)</f>
        <v>4.4937068753622481E-3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1.2921762915203899E-6</v>
      </c>
      <c r="J2027" s="1">
        <f t="shared" ref="J2027" si="2199">SUM(J2028:J2029)</f>
        <v>2.9672818267903401E-6</v>
      </c>
      <c r="K2027" s="1">
        <f t="shared" ref="K2027" si="2200">SUM(K2028:K2029)</f>
        <v>4.4740659967579598E-6</v>
      </c>
      <c r="L2027" s="1">
        <f t="shared" ref="L2027:O2027" si="2201">SUM(L2028:L2029)</f>
        <v>7.7464812172376413E-6</v>
      </c>
      <c r="M2027" s="1">
        <f t="shared" si="2201"/>
        <v>3.7231809904813597E-4</v>
      </c>
      <c r="N2027" s="1">
        <f t="shared" si="2201"/>
        <v>3.7713606202617383E-4</v>
      </c>
      <c r="O2027" s="1">
        <f t="shared" si="2201"/>
        <v>5.685149548923207E-4</v>
      </c>
      <c r="P2027" s="1">
        <f>SUM(P2028:P2029)</f>
        <v>5.7469621991616013E-4</v>
      </c>
      <c r="Q2027" s="1">
        <f>SUM(Q2028:Q2029)</f>
        <v>1.2969977761623894E-3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1.2921762915203899E-6</v>
      </c>
      <c r="J2028" s="1" cm="1">
        <f t="array" ref="J2028">SUMPRODUCT(ISNUMBER(SEARCH("SUP_NGAH2",[1]OUT_SyntheticFuels!$C$4:$C$1000))*1,("Var_cap"=[1]OUT_SyntheticFuels!$B$4:$B$1000)*1,[1]OUT_SyntheticFuels!I$4:I$1000)-J2029</f>
        <v>2.9672818267903401E-6</v>
      </c>
      <c r="K2028" s="1" cm="1">
        <f t="array" ref="K2028">SUMPRODUCT(ISNUMBER(SEARCH("SUP_NGAH2",[1]OUT_SyntheticFuels!$C$4:$C$1000))*1,("Var_cap"=[1]OUT_SyntheticFuels!$B$4:$B$1000)*1,[1]OUT_SyntheticFuels!J$4:J$1000)-K2029</f>
        <v>4.4740659967579598E-6</v>
      </c>
      <c r="L2028" s="1" cm="1">
        <f t="array" ref="L2028">SUMPRODUCT(ISNUMBER(SEARCH("SUP_NGAH2",[1]OUT_SyntheticFuels!$C$4:$C$1000))*1,("Var_cap"=[1]OUT_SyntheticFuels!$B$4:$B$1000)*1,[1]OUT_SyntheticFuels!K$4:K$1000)-L2029</f>
        <v>7.7464812172376413E-6</v>
      </c>
      <c r="M2028" s="1" cm="1">
        <f t="array" ref="M2028">SUMPRODUCT(ISNUMBER(SEARCH("SUP_NGAH2",[1]OUT_SyntheticFuels!$C$4:$C$1000))*1,("Var_cap"=[1]OUT_SyntheticFuels!$B$4:$B$1000)*1,[1]OUT_SyntheticFuels!L$4:L$1000)-M2029</f>
        <v>3.7231809904813597E-4</v>
      </c>
      <c r="N2028" s="1" cm="1">
        <f t="array" ref="N2028">SUMPRODUCT(ISNUMBER(SEARCH("SUP_NGAH2",[1]OUT_SyntheticFuels!$C$4:$C$1000))*1,("Var_cap"=[1]OUT_SyntheticFuels!$B$4:$B$1000)*1,[1]OUT_SyntheticFuels!M$4:M$1000)-N2029</f>
        <v>3.7713606202617383E-4</v>
      </c>
      <c r="O2028" s="1" cm="1">
        <f t="array" ref="O2028">SUMPRODUCT(ISNUMBER(SEARCH("SUP_NGAH2",[1]OUT_SyntheticFuels!$C$4:$C$1000))*1,("Var_cap"=[1]OUT_SyntheticFuels!$B$4:$B$1000)*1,[1]OUT_SyntheticFuels!N$4:N$1000)-O2029</f>
        <v>5.685149548923207E-4</v>
      </c>
      <c r="P2028" s="1" cm="1">
        <f t="array" ref="P2028">SUMPRODUCT(ISNUMBER(SEARCH("SUP_NGAH2",[1]OUT_SyntheticFuels!$C$4:$C$1000))*1,("Var_cap"=[1]OUT_SyntheticFuels!$B$4:$B$1000)*1,[1]OUT_SyntheticFuels!O$4:O$1000)-P2029</f>
        <v>5.7469621991616013E-4</v>
      </c>
      <c r="Q2028" s="1" cm="1">
        <f t="array" ref="Q2028">SUMPRODUCT(ISNUMBER(SEARCH("SUP_NGAH2",[1]OUT_SyntheticFuels!$C$4:$C$1000))*1,("Var_cap"=[1]OUT_SyntheticFuels!$B$4:$B$1000)*1,[1]OUT_SyntheticFuels!P$4:P$1000)-Q2029</f>
        <v>1.2969977761623894E-3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M2029" s="1" cm="1">
        <f t="array" ref="M2029">SUMPRODUCT(ISNUMBER(SEARCH("SUP_NGAH2CCS",[1]OUT_SyntheticFuels!$C$4:$C$1000))*1,("Var_cap"=[1]OUT_SyntheticFuels!$B$4:$B$1000)*1,[1]OUT_SyntheticFuels!L$4:L$1000)</f>
        <v>0</v>
      </c>
      <c r="N2029" s="1" cm="1">
        <f t="array" ref="N2029">SUMPRODUCT(ISNUMBER(SEARCH("SUP_NGAH2CCS",[1]OUT_SyntheticFuels!$C$4:$C$1000))*1,("Var_cap"=[1]OUT_SyntheticFuels!$B$4:$B$1000)*1,[1]OUT_SyntheticFuels!M$4:M$1000)</f>
        <v>0</v>
      </c>
      <c r="O2029" s="1" cm="1">
        <f t="array" ref="O2029">SUMPRODUCT(ISNUMBER(SEARCH("SUP_NGAH2CCS",[1]OUT_SyntheticFuels!$C$4:$C$1000))*1,("Var_cap"=[1]OUT_SyntheticFuels!$B$4:$B$1000)*1,[1]OUT_SyntheticFuels!N$4:N$1000)</f>
        <v>0</v>
      </c>
      <c r="P2029" s="1" cm="1">
        <f t="array" ref="P2029">SUMPRODUCT(ISNUMBER(SEARCH("SUP_NGAH2CCS",[1]OUT_SyntheticFuels!$C$4:$C$1000))*1,("Var_cap"=[1]OUT_SyntheticFuels!$B$4:$B$1000)*1,[1]OUT_SyntheticFuels!O$4:O$1000)</f>
        <v>0</v>
      </c>
      <c r="Q2029" s="1" cm="1">
        <f t="array" ref="Q2029">SUMPRODUCT(ISNUMBER(SEARCH("SUP_NGAH2CCS",[1]OUT_SyntheticFuels!$C$4:$C$1000))*1,("Var_cap"=[1]OUT_SyntheticFuels!$B$4:$B$1000)*1,[1]OUT_SyntheticFuels!P$4:P$1000)</f>
        <v>0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5.3058598086780904E-4</v>
      </c>
      <c r="N2030" s="1">
        <f t="shared" si="2208"/>
        <v>5.3435872672752242E-4</v>
      </c>
      <c r="O2030" s="1">
        <f t="shared" si="2208"/>
        <v>7.9617971447084376E-4</v>
      </c>
      <c r="P2030" s="1">
        <f>SUM(P2031:P2032)</f>
        <v>8.3123652799470705E-4</v>
      </c>
      <c r="Q2030" s="1">
        <f>SUM(Q2031:Q2032)</f>
        <v>2.978764631583336E-3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5.3058598086780904E-4</v>
      </c>
      <c r="N2031" s="1" cm="1">
        <f t="array" ref="N2031">SUMPRODUCT(ISNUMBER(SEARCH("SUP_WODH2",[1]OUT_SyntheticFuels!$C$4:$C$1000))*1,("Var_cap"=[1]OUT_SyntheticFuels!$B$4:$B$1000)*1,[1]OUT_SyntheticFuels!M$4:M$1000)-N2032</f>
        <v>5.3435872672752242E-4</v>
      </c>
      <c r="O2031" s="1" cm="1">
        <f t="array" ref="O2031">SUMPRODUCT(ISNUMBER(SEARCH("SUP_WODH2",[1]OUT_SyntheticFuels!$C$4:$C$1000))*1,("Var_cap"=[1]OUT_SyntheticFuels!$B$4:$B$1000)*1,[1]OUT_SyntheticFuels!N$4:N$1000)-O2032</f>
        <v>7.9617971447084376E-4</v>
      </c>
      <c r="P2031" s="1" cm="1">
        <f t="array" ref="P2031">SUMPRODUCT(ISNUMBER(SEARCH("SUP_WODH2",[1]OUT_SyntheticFuels!$C$4:$C$1000))*1,("Var_cap"=[1]OUT_SyntheticFuels!$B$4:$B$1000)*1,[1]OUT_SyntheticFuels!O$4:O$1000)-P2032</f>
        <v>8.3123652799470705E-4</v>
      </c>
      <c r="Q2031" s="1" cm="1">
        <f t="array" ref="Q2031">SUMPRODUCT(ISNUMBER(SEARCH("SUP_WODH2",[1]OUT_SyntheticFuels!$C$4:$C$1000))*1,("Var_cap"=[1]OUT_SyntheticFuels!$B$4:$B$1000)*1,[1]OUT_SyntheticFuels!P$4:P$1000)-Q2032</f>
        <v>2.978764631583336E-3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</v>
      </c>
      <c r="N2032" s="1" cm="1">
        <f t="array" ref="N2032">SUMPRODUCT(ISNUMBER(SEARCH("SUP_WODH2CCS",[1]OUT_SyntheticFuels!$C$4:$C$1000))*1,("Var_cap"=[1]OUT_SyntheticFuels!$B$4:$B$1000)*1,[1]OUT_SyntheticFuels!M$4:M$1000)</f>
        <v>0</v>
      </c>
      <c r="O2032" s="1" cm="1">
        <f t="array" ref="O2032">SUMPRODUCT(ISNUMBER(SEARCH("SUP_WODH2CCS",[1]OUT_SyntheticFuels!$C$4:$C$1000))*1,("Var_cap"=[1]OUT_SyntheticFuels!$B$4:$B$1000)*1,[1]OUT_SyntheticFuels!N$4:N$1000)</f>
        <v>0</v>
      </c>
      <c r="P2032" s="1" cm="1">
        <f t="array" ref="P2032">SUMPRODUCT(ISNUMBER(SEARCH("SUP_WODH2CCS",[1]OUT_SyntheticFuels!$C$4:$C$1000))*1,("Var_cap"=[1]OUT_SyntheticFuels!$B$4:$B$1000)*1,[1]OUT_SyntheticFuels!O$4:O$1000)</f>
        <v>0</v>
      </c>
      <c r="Q2032" s="1" cm="1">
        <f t="array" ref="Q2032">SUMPRODUCT(ISNUMBER(SEARCH("SUP_WODH2CCS",[1]OUT_SyntheticFuels!$C$4:$C$1000))*1,("Var_cap"=[1]OUT_SyntheticFuels!$B$4:$B$1000)*1,[1]OUT_SyntheticFuels!P$4:P$1000)</f>
        <v>0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3.3104437142947966E-2</v>
      </c>
      <c r="G2034" s="7" cm="1">
        <f t="array" ref="G2034">SUMPRODUCT(("CT_CWODBDS"=[1]OUT_SyntheticFuels!$C$4:$C$1000)*1,("Var_cap"=[1]OUT_SyntheticFuels!$B$4:$B$1000)*1,[1]OUT_SyntheticFuels!F$4:F$1000)</f>
        <v>3.3049073328078798E-2</v>
      </c>
      <c r="H2034" s="7" cm="1">
        <f t="array" ref="H2034">SUMPRODUCT(("CT_CWODBDS"=[1]OUT_SyntheticFuels!$C$4:$C$1000)*1,("Var_cap"=[1]OUT_SyntheticFuels!$B$4:$B$1000)*1,[1]OUT_SyntheticFuels!G$4:G$1000)</f>
        <v>3.26761862031269E-2</v>
      </c>
      <c r="I2034" s="7" cm="1">
        <f t="array" ref="I2034">SUMPRODUCT(("CT_CWODBDS"=[1]OUT_SyntheticFuels!$C$4:$C$1000)*1,("Var_cap"=[1]OUT_SyntheticFuels!$B$4:$B$1000)*1,[1]OUT_SyntheticFuels!H$4:H$1000)</f>
        <v>1.1406656849882041E-4</v>
      </c>
      <c r="J2034" s="7" cm="1">
        <f t="array" ref="J2034">SUMPRODUCT(("CT_CWODBDS"=[1]OUT_SyntheticFuels!$C$4:$C$1000)*1,("Var_cap"=[1]OUT_SyntheticFuels!$B$4:$B$1000)*1,[1]OUT_SyntheticFuels!I$4:I$1000)</f>
        <v>7.9398918784121322E-5</v>
      </c>
      <c r="K2034" s="7" cm="1">
        <f t="array" ref="K2034">SUMPRODUCT(("CT_CWODBDS"=[1]OUT_SyntheticFuels!$C$4:$C$1000)*1,("Var_cap"=[1]OUT_SyntheticFuels!$B$4:$B$1000)*1,[1]OUT_SyntheticFuels!J$4:J$1000)</f>
        <v>1.1239195076082595E-4</v>
      </c>
      <c r="L2034" s="7" cm="1">
        <f t="array" ref="L2034">SUMPRODUCT(("CT_CWODBDS"=[1]OUT_SyntheticFuels!$C$4:$C$1000)*1,("Var_cap"=[1]OUT_SyntheticFuels!$B$4:$B$1000)*1,[1]OUT_SyntheticFuels!K$4:K$1000)</f>
        <v>1.393612228067612E-4</v>
      </c>
      <c r="M2034" s="7" cm="1">
        <f t="array" ref="M2034">SUMPRODUCT(("CT_CWODBDS"=[1]OUT_SyntheticFuels!$C$4:$C$1000)*1,("Var_cap"=[1]OUT_SyntheticFuels!$B$4:$B$1000)*1,[1]OUT_SyntheticFuels!L$4:L$1000)</f>
        <v>1.4111224606722869E-3</v>
      </c>
      <c r="N2034" s="7" cm="1">
        <f t="array" ref="N2034">SUMPRODUCT(("CT_CWODBDS"=[1]OUT_SyntheticFuels!$C$4:$C$1000)*1,("Var_cap"=[1]OUT_SyntheticFuels!$B$4:$B$1000)*1,[1]OUT_SyntheticFuels!M$4:M$1000)</f>
        <v>1.4361407609426483E-2</v>
      </c>
      <c r="O2034" s="7" cm="1">
        <f t="array" ref="O2034">SUMPRODUCT(("CT_CWODBDS"=[1]OUT_SyntheticFuels!$C$4:$C$1000)*1,("Var_cap"=[1]OUT_SyntheticFuels!$B$4:$B$1000)*1,[1]OUT_SyntheticFuels!N$4:N$1000)</f>
        <v>2.3304533422995342E-2</v>
      </c>
      <c r="P2034" s="7" cm="1">
        <f t="array" ref="P2034">SUMPRODUCT(("CT_CWODBDS"=[1]OUT_SyntheticFuels!$C$4:$C$1000)*1,("Var_cap"=[1]OUT_SyntheticFuels!$B$4:$B$1000)*1,[1]OUT_SyntheticFuels!O$4:O$1000)</f>
        <v>8.7349836552305118E-2</v>
      </c>
      <c r="Q2034" s="7" cm="1">
        <f t="array" ref="Q2034">SUMPRODUCT(("CT_CWODBDS"=[1]OUT_SyntheticFuels!$C$4:$C$1000)*1,("Var_cap"=[1]OUT_SyntheticFuels!$B$4:$B$1000)*1,[1]OUT_SyntheticFuels!P$4:P$1000)</f>
        <v>0.1033809560757156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M2035" s="7" cm="1">
        <f t="array" ref="M2035">SUMPRODUCT(("CT_CWODBDSCCS"=[1]OUT_SyntheticFuels!$C$4:$C$1000)*1,("Var_cap"=[1]OUT_SyntheticFuels!$B$4:$B$1000)*1,[1]OUT_SyntheticFuels!L$4:L$1000)</f>
        <v>0</v>
      </c>
      <c r="N2035" s="7" cm="1">
        <f t="array" ref="N2035">SUMPRODUCT(("CT_CWODBDSCCS"=[1]OUT_SyntheticFuels!$C$4:$C$1000)*1,("Var_cap"=[1]OUT_SyntheticFuels!$B$4:$B$1000)*1,[1]OUT_SyntheticFuels!M$4:M$1000)</f>
        <v>0</v>
      </c>
      <c r="O2035" s="7" cm="1">
        <f t="array" ref="O2035">SUMPRODUCT(("CT_CWODBDSCCS"=[1]OUT_SyntheticFuels!$C$4:$C$1000)*1,("Var_cap"=[1]OUT_SyntheticFuels!$B$4:$B$1000)*1,[1]OUT_SyntheticFuels!N$4:N$1000)</f>
        <v>0</v>
      </c>
      <c r="P2035" s="7" cm="1">
        <f t="array" ref="P2035">SUMPRODUCT(("CT_CWODBDSCCS"=[1]OUT_SyntheticFuels!$C$4:$C$1000)*1,("Var_cap"=[1]OUT_SyntheticFuels!$B$4:$B$1000)*1,[1]OUT_SyntheticFuels!O$4:O$1000)</f>
        <v>0</v>
      </c>
      <c r="Q2035" s="7" cm="1">
        <f t="array" ref="Q2035">SUMPRODUCT(("CT_CWODBDSCCS"=[1]OUT_SyntheticFuels!$C$4:$C$1000)*1,("Var_cap"=[1]OUT_SyntheticFuels!$B$4:$B$1000)*1,[1]OUT_SyntheticFuels!P$4:P$1000)</f>
        <v>0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7.1003130938162348E-3</v>
      </c>
      <c r="G2036" s="7" cm="1">
        <f t="array" ref="G2036">SUMPRODUCT(("CT_CWODETH"=[1]OUT_SyntheticFuels!$C$4:$C$1000)*1,("Var_cap"=[1]OUT_SyntheticFuels!$B$4:$B$1000)*1,[1]OUT_SyntheticFuels!F$4:F$1000)</f>
        <v>1.069893579677501E-4</v>
      </c>
      <c r="H2036" s="7" cm="1">
        <f t="array" ref="H2036">SUMPRODUCT(("CT_CWODETH"=[1]OUT_SyntheticFuels!$C$4:$C$1000)*1,("Var_cap"=[1]OUT_SyntheticFuels!$B$4:$B$1000)*1,[1]OUT_SyntheticFuels!G$4:G$1000)</f>
        <v>1.0582272394238975E-4</v>
      </c>
      <c r="I2036" s="7" cm="1">
        <f t="array" ref="I2036">SUMPRODUCT(("CT_CWODETH"=[1]OUT_SyntheticFuels!$C$4:$C$1000)*1,("Var_cap"=[1]OUT_SyntheticFuels!$B$4:$B$1000)*1,[1]OUT_SyntheticFuels!H$4:H$1000)</f>
        <v>6.5293237954230227E-5</v>
      </c>
      <c r="J2036" s="7" cm="1">
        <f t="array" ref="J2036">SUMPRODUCT(("CT_CWODETH"=[1]OUT_SyntheticFuels!$C$4:$C$1000)*1,("Var_cap"=[1]OUT_SyntheticFuels!$B$4:$B$1000)*1,[1]OUT_SyntheticFuels!I$4:I$1000)</f>
        <v>6.7972219657650053E-5</v>
      </c>
      <c r="K2036" s="7" cm="1">
        <f t="array" ref="K2036">SUMPRODUCT(("CT_CWODETH"=[1]OUT_SyntheticFuels!$C$4:$C$1000)*1,("Var_cap"=[1]OUT_SyntheticFuels!$B$4:$B$1000)*1,[1]OUT_SyntheticFuels!J$4:J$1000)</f>
        <v>5.0961088901319875E-5</v>
      </c>
      <c r="L2036" s="7" cm="1">
        <f t="array" ref="L2036">SUMPRODUCT(("CT_CWODETH"=[1]OUT_SyntheticFuels!$C$4:$C$1000)*1,("Var_cap"=[1]OUT_SyntheticFuels!$B$4:$B$1000)*1,[1]OUT_SyntheticFuels!K$4:K$1000)</f>
        <v>5.0303787809426415E-5</v>
      </c>
      <c r="M2036" s="7" cm="1">
        <f t="array" ref="M2036">SUMPRODUCT(("CT_CWODETH"=[1]OUT_SyntheticFuels!$C$4:$C$1000)*1,("Var_cap"=[1]OUT_SyntheticFuels!$B$4:$B$1000)*1,[1]OUT_SyntheticFuels!L$4:L$1000)</f>
        <v>9.8402624675832042E-5</v>
      </c>
      <c r="N2036" s="7" cm="1">
        <f t="array" ref="N2036">SUMPRODUCT(("CT_CWODETH"=[1]OUT_SyntheticFuels!$C$4:$C$1000)*1,("Var_cap"=[1]OUT_SyntheticFuels!$B$4:$B$1000)*1,[1]OUT_SyntheticFuels!M$4:M$1000)</f>
        <v>9.2870406261753009E-5</v>
      </c>
      <c r="O2036" s="7" cm="1">
        <f t="array" ref="O2036">SUMPRODUCT(("CT_CWODETH"=[1]OUT_SyntheticFuels!$C$4:$C$1000)*1,("Var_cap"=[1]OUT_SyntheticFuels!$B$4:$B$1000)*1,[1]OUT_SyntheticFuels!N$4:N$1000)</f>
        <v>1.5375423671253275E-4</v>
      </c>
      <c r="P2036" s="7" cm="1">
        <f t="array" ref="P2036">SUMPRODUCT(("CT_CWODETH"=[1]OUT_SyntheticFuels!$C$4:$C$1000)*1,("Var_cap"=[1]OUT_SyntheticFuels!$B$4:$B$1000)*1,[1]OUT_SyntheticFuels!O$4:O$1000)</f>
        <v>1.3739148714292398E-4</v>
      </c>
      <c r="Q2036" s="7" cm="1">
        <f t="array" ref="Q2036">SUMPRODUCT(("CT_CWODETH"=[1]OUT_SyntheticFuels!$C$4:$C$1000)*1,("Var_cap"=[1]OUT_SyntheticFuels!$B$4:$B$1000)*1,[1]OUT_SyntheticFuels!P$4:P$1000)</f>
        <v>2.8969404712406231E-4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M2037" s="7" cm="1">
        <f t="array" ref="M2037">SUMPRODUCT(("CT_CWODETHCCS"=[1]OUT_SyntheticFuels!$C$4:$C$1000)*1,("Var_cap"=[1]OUT_SyntheticFuels!$B$4:$B$1000)*1,[1]OUT_SyntheticFuels!L$4:L$1000)</f>
        <v>0</v>
      </c>
      <c r="N2037" s="7" cm="1">
        <f t="array" ref="N2037">SUMPRODUCT(("CT_CWODETHCCS"=[1]OUT_SyntheticFuels!$C$4:$C$1000)*1,("Var_cap"=[1]OUT_SyntheticFuels!$B$4:$B$1000)*1,[1]OUT_SyntheticFuels!M$4:M$1000)</f>
        <v>0</v>
      </c>
      <c r="O2037" s="7" cm="1">
        <f t="array" ref="O2037">SUMPRODUCT(("CT_CWODETHCCS"=[1]OUT_SyntheticFuels!$C$4:$C$1000)*1,("Var_cap"=[1]OUT_SyntheticFuels!$B$4:$B$1000)*1,[1]OUT_SyntheticFuels!N$4:N$1000)</f>
        <v>0</v>
      </c>
      <c r="P2037" s="7" cm="1">
        <f t="array" ref="P2037">SUMPRODUCT(("CT_CWODETHCCS"=[1]OUT_SyntheticFuels!$C$4:$C$1000)*1,("Var_cap"=[1]OUT_SyntheticFuels!$B$4:$B$1000)*1,[1]OUT_SyntheticFuels!O$4:O$1000)</f>
        <v>0</v>
      </c>
      <c r="Q2037" s="7" cm="1">
        <f t="array" ref="Q2037">SUMPRODUCT(("CT_CWODETHCCS"=[1]OUT_SyntheticFuels!$C$4:$C$1000)*1,("Var_cap"=[1]OUT_SyntheticFuels!$B$4:$B$1000)*1,[1]OUT_SyntheticFuels!P$4:P$1000)</f>
        <v>0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5.21264598543974E-2</v>
      </c>
      <c r="G2038" s="7" cm="1">
        <f t="array" ref="G2038">SUMPRODUCT(("SUP_MNRBIO"=[1]OUT_SyntheticFuels!$C$4:$C$1000)*1,("Var_cap"=[1]OUT_SyntheticFuels!$B$4:$B$1000)*1,[1]OUT_SyntheticFuels!F$4:F$1000)</f>
        <v>0.16047515635150988</v>
      </c>
      <c r="H2038" s="7" cm="1">
        <f t="array" ref="H2038">SUMPRODUCT(("SUP_MNRBIO"=[1]OUT_SyntheticFuels!$C$4:$C$1000)*1,("Var_cap"=[1]OUT_SyntheticFuels!$B$4:$B$1000)*1,[1]OUT_SyntheticFuels!G$4:G$1000)</f>
        <v>0.16239705920647834</v>
      </c>
      <c r="I2038" s="7" cm="1">
        <f t="array" ref="I2038">SUMPRODUCT(("SUP_MNRBIO"=[1]OUT_SyntheticFuels!$C$4:$C$1000)*1,("Var_cap"=[1]OUT_SyntheticFuels!$B$4:$B$1000)*1,[1]OUT_SyntheticFuels!H$4:H$1000)</f>
        <v>0.16240181456297886</v>
      </c>
      <c r="J2038" s="7" cm="1">
        <f t="array" ref="J2038">SUMPRODUCT(("SUP_MNRBIO"=[1]OUT_SyntheticFuels!$C$4:$C$1000)*1,("Var_cap"=[1]OUT_SyntheticFuels!$B$4:$B$1000)*1,[1]OUT_SyntheticFuels!I$4:I$1000)</f>
        <v>0.16241727450673416</v>
      </c>
      <c r="K2038" s="7" cm="1">
        <f t="array" ref="K2038">SUMPRODUCT(("SUP_MNRBIO"=[1]OUT_SyntheticFuels!$C$4:$C$1000)*1,("Var_cap"=[1]OUT_SyntheticFuels!$B$4:$B$1000)*1,[1]OUT_SyntheticFuels!J$4:J$1000)</f>
        <v>0.16242691290728162</v>
      </c>
      <c r="L2038" s="7" cm="1">
        <f t="array" ref="L2038">SUMPRODUCT(("SUP_MNRBIO"=[1]OUT_SyntheticFuels!$C$4:$C$1000)*1,("Var_cap"=[1]OUT_SyntheticFuels!$B$4:$B$1000)*1,[1]OUT_SyntheticFuels!K$4:K$1000)</f>
        <v>0.16242694848894093</v>
      </c>
      <c r="M2038" s="7" cm="1">
        <f t="array" ref="M2038">SUMPRODUCT(("SUP_MNRBIO"=[1]OUT_SyntheticFuels!$C$4:$C$1000)*1,("Var_cap"=[1]OUT_SyntheticFuels!$B$4:$B$1000)*1,[1]OUT_SyntheticFuels!L$4:L$1000)</f>
        <v>0.1624453629090768</v>
      </c>
      <c r="N2038" s="7" cm="1">
        <f t="array" ref="N2038">SUMPRODUCT(("SUP_MNRBIO"=[1]OUT_SyntheticFuels!$C$4:$C$1000)*1,("Var_cap"=[1]OUT_SyntheticFuels!$B$4:$B$1000)*1,[1]OUT_SyntheticFuels!M$4:M$1000)</f>
        <v>0.16243050671579781</v>
      </c>
      <c r="O2038" s="7" cm="1">
        <f t="array" ref="O2038">SUMPRODUCT(("SUP_MNRBIO"=[1]OUT_SyntheticFuels!$C$4:$C$1000)*1,("Var_cap"=[1]OUT_SyntheticFuels!$B$4:$B$1000)*1,[1]OUT_SyntheticFuels!N$4:N$1000)</f>
        <v>0.16244195123635705</v>
      </c>
      <c r="P2038" s="7" cm="1">
        <f t="array" ref="P2038">SUMPRODUCT(("SUP_MNRBIO"=[1]OUT_SyntheticFuels!$C$4:$C$1000)*1,("Var_cap"=[1]OUT_SyntheticFuels!$B$4:$B$1000)*1,[1]OUT_SyntheticFuels!O$4:O$1000)</f>
        <v>0.16243969154666171</v>
      </c>
      <c r="Q2038" s="7" cm="1">
        <f t="array" ref="Q2038">SUMPRODUCT(("SUP_MNRBIO"=[1]OUT_SyntheticFuels!$C$4:$C$1000)*1,("Var_cap"=[1]OUT_SyntheticFuels!$B$4:$B$1000)*1,[1]OUT_SyntheticFuels!P$4:P$1000)</f>
        <v>0.16248035627406673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0.21267078062049125</v>
      </c>
      <c r="G2039" s="7" cm="1">
        <f t="array" ref="G2039">SUMPRODUCT(("SUP_WSTBIO"=[1]OUT_SyntheticFuels!$C$4:$C$1000)*1,("Var_cap"=[1]OUT_SyntheticFuels!$B$4:$B$1000)*1,[1]OUT_SyntheticFuels!F$4:F$1000)</f>
        <v>0.21833771880112021</v>
      </c>
      <c r="H2039" s="7" cm="1">
        <f t="array" ref="H2039">SUMPRODUCT(("SUP_WSTBIO"=[1]OUT_SyntheticFuels!$C$4:$C$1000)*1,("Var_cap"=[1]OUT_SyntheticFuels!$B$4:$B$1000)*1,[1]OUT_SyntheticFuels!G$4:G$1000)</f>
        <v>0.21833436140000945</v>
      </c>
      <c r="I2039" s="7" cm="1">
        <f t="array" ref="I2039">SUMPRODUCT(("SUP_WSTBIO"=[1]OUT_SyntheticFuels!$C$4:$C$1000)*1,("Var_cap"=[1]OUT_SyntheticFuels!$B$4:$B$1000)*1,[1]OUT_SyntheticFuels!H$4:H$1000)</f>
        <v>0.21760159951324312</v>
      </c>
      <c r="J2039" s="7" cm="1">
        <f t="array" ref="J2039">SUMPRODUCT(("SUP_WSTBIO"=[1]OUT_SyntheticFuels!$C$4:$C$1000)*1,("Var_cap"=[1]OUT_SyntheticFuels!$B$4:$B$1000)*1,[1]OUT_SyntheticFuels!I$4:I$1000)</f>
        <v>0.21714262712926147</v>
      </c>
      <c r="K2039" s="7" cm="1">
        <f t="array" ref="K2039">SUMPRODUCT(("SUP_WSTBIO"=[1]OUT_SyntheticFuels!$C$4:$C$1000)*1,("Var_cap"=[1]OUT_SyntheticFuels!$B$4:$B$1000)*1,[1]OUT_SyntheticFuels!J$4:J$1000)</f>
        <v>0.21102242555742856</v>
      </c>
      <c r="L2039" s="7" cm="1">
        <f t="array" ref="L2039">SUMPRODUCT(("SUP_WSTBIO"=[1]OUT_SyntheticFuels!$C$4:$C$1000)*1,("Var_cap"=[1]OUT_SyntheticFuels!$B$4:$B$1000)*1,[1]OUT_SyntheticFuels!K$4:K$1000)</f>
        <v>0.2049501088854386</v>
      </c>
      <c r="M2039" s="7" cm="1">
        <f t="array" ref="M2039">SUMPRODUCT(("SUP_WSTBIO"=[1]OUT_SyntheticFuels!$C$4:$C$1000)*1,("Var_cap"=[1]OUT_SyntheticFuels!$B$4:$B$1000)*1,[1]OUT_SyntheticFuels!L$4:L$1000)</f>
        <v>0.19888207501088462</v>
      </c>
      <c r="N2039" s="7" cm="1">
        <f t="array" ref="N2039">SUMPRODUCT(("SUP_WSTBIO"=[1]OUT_SyntheticFuels!$C$4:$C$1000)*1,("Var_cap"=[1]OUT_SyntheticFuels!$B$4:$B$1000)*1,[1]OUT_SyntheticFuels!M$4:M$1000)</f>
        <v>0.19887541426464914</v>
      </c>
      <c r="O2039" s="7" cm="1">
        <f t="array" ref="O2039">SUMPRODUCT(("SUP_WSTBIO"=[1]OUT_SyntheticFuels!$C$4:$C$1000)*1,("Var_cap"=[1]OUT_SyntheticFuels!$B$4:$B$1000)*1,[1]OUT_SyntheticFuels!N$4:N$1000)</f>
        <v>0.19886833238192703</v>
      </c>
      <c r="P2039" s="7" cm="1">
        <f t="array" ref="P2039">SUMPRODUCT(("SUP_WSTBIO"=[1]OUT_SyntheticFuels!$C$4:$C$1000)*1,("Var_cap"=[1]OUT_SyntheticFuels!$B$4:$B$1000)*1,[1]OUT_SyntheticFuels!O$4:O$1000)</f>
        <v>0.1988648914759984</v>
      </c>
      <c r="Q2039" s="7" cm="1">
        <f t="array" ref="Q2039">SUMPRODUCT(("SUP_WSTBIO"=[1]OUT_SyntheticFuels!$C$4:$C$1000)*1,("Var_cap"=[1]OUT_SyntheticFuels!$B$4:$B$1000)*1,[1]OUT_SyntheticFuels!P$4:P$1000)</f>
        <v>0.19881527753915434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6.7573290871356106E-5</v>
      </c>
      <c r="L2041" s="7" cm="1">
        <f t="array" ref="L2041">SUMPRODUCT(("SUP_WSTHTGBIO"=[1]OUT_SyntheticFuels!$C$4:$C$1000)*1,("Var_cap"=[1]OUT_SyntheticFuels!$B$4:$B$1000)*1,[1]OUT_SyntheticFuels!K$4:K$1000)</f>
        <v>7.07391030479131E-5</v>
      </c>
      <c r="M2041" s="7" cm="1">
        <f t="array" ref="M2041">SUMPRODUCT(("SUP_WSTHTGBIO"=[1]OUT_SyntheticFuels!$C$4:$C$1000)*1,("Var_cap"=[1]OUT_SyntheticFuels!$B$4:$B$1000)*1,[1]OUT_SyntheticFuels!L$4:L$1000)</f>
        <v>8.4228110988360274E-5</v>
      </c>
      <c r="N2041" s="7" cm="1">
        <f t="array" ref="N2041">SUMPRODUCT(("SUP_WSTHTGBIO"=[1]OUT_SyntheticFuels!$C$4:$C$1000)*1,("Var_cap"=[1]OUT_SyntheticFuels!$B$4:$B$1000)*1,[1]OUT_SyntheticFuels!M$4:M$1000)</f>
        <v>7.6788471003432041E-5</v>
      </c>
      <c r="O2041" s="7" cm="1">
        <f t="array" ref="O2041">SUMPRODUCT(("SUP_WSTHTGBIO"=[1]OUT_SyntheticFuels!$C$4:$C$1000)*1,("Var_cap"=[1]OUT_SyntheticFuels!$B$4:$B$1000)*1,[1]OUT_SyntheticFuels!N$4:N$1000)</f>
        <v>1.0060076633041963E-4</v>
      </c>
      <c r="P2041" s="7" cm="1">
        <f t="array" ref="P2041">SUMPRODUCT(("SUP_WSTHTGBIO"=[1]OUT_SyntheticFuels!$C$4:$C$1000)*1,("Var_cap"=[1]OUT_SyntheticFuels!$B$4:$B$1000)*1,[1]OUT_SyntheticFuels!O$4:O$1000)</f>
        <v>9.882593566315781E-5</v>
      </c>
      <c r="Q2041" s="7" cm="1">
        <f t="array" ref="Q2041">SUMPRODUCT(("SUP_WSTHTGBIO"=[1]OUT_SyntheticFuels!$C$4:$C$1000)*1,("Var_cap"=[1]OUT_SyntheticFuels!$B$4:$B$1000)*1,[1]OUT_SyntheticFuels!P$4:P$1000)</f>
        <v>1.9007957333088169E-4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M2042" s="7" cm="1">
        <f t="array" ref="M2042">SUMPRODUCT(("SUP_WSTHTGBIOCCS"=[1]OUT_SyntheticFuels!$C$4:$C$1000)*1,("Var_cap"=[1]OUT_SyntheticFuels!$B$4:$B$1000)*1,[1]OUT_SyntheticFuels!L$4:L$1000)</f>
        <v>0</v>
      </c>
      <c r="N2042" s="7" cm="1">
        <f t="array" ref="N2042">SUMPRODUCT(("SUP_WSTHTGBIOCCS"=[1]OUT_SyntheticFuels!$C$4:$C$1000)*1,("Var_cap"=[1]OUT_SyntheticFuels!$B$4:$B$1000)*1,[1]OUT_SyntheticFuels!M$4:M$1000)</f>
        <v>0</v>
      </c>
      <c r="O2042" s="7" cm="1">
        <f t="array" ref="O2042">SUMPRODUCT(("SUP_WSTHTGBIOCCS"=[1]OUT_SyntheticFuels!$C$4:$C$1000)*1,("Var_cap"=[1]OUT_SyntheticFuels!$B$4:$B$1000)*1,[1]OUT_SyntheticFuels!N$4:N$1000)</f>
        <v>0</v>
      </c>
      <c r="P2042" s="7" cm="1">
        <f t="array" ref="P2042">SUMPRODUCT(("SUP_WSTHTGBIOCCS"=[1]OUT_SyntheticFuels!$C$4:$C$1000)*1,("Var_cap"=[1]OUT_SyntheticFuels!$B$4:$B$1000)*1,[1]OUT_SyntheticFuels!O$4:O$1000)</f>
        <v>0</v>
      </c>
      <c r="Q2042" s="7" cm="1">
        <f t="array" ref="Q2042">SUMPRODUCT(("SUP_WSTHTGBIOCCS"=[1]OUT_SyntheticFuels!$C$4:$C$1000)*1,("Var_cap"=[1]OUT_SyntheticFuels!$B$4:$B$1000)*1,[1]OUT_SyntheticFuels!P$4:P$1000)</f>
        <v>0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1.61967920618069E-6</v>
      </c>
      <c r="G2043" s="7" cm="1">
        <f t="array" ref="G2043">SUMPRODUCT(("SUP_WODBIO"=[1]OUT_SyntheticFuels!$C$4:$C$1000)*1,("Var_cap"=[1]OUT_SyntheticFuels!$B$4:$B$1000)*1,[1]OUT_SyntheticFuels!F$4:F$1000)</f>
        <v>5.381409022602796E-5</v>
      </c>
      <c r="H2043" s="7" cm="1">
        <f t="array" ref="H2043">SUMPRODUCT(("SUP_WODBIO"=[1]OUT_SyntheticFuels!$C$4:$C$1000)*1,("Var_cap"=[1]OUT_SyntheticFuels!$B$4:$B$1000)*1,[1]OUT_SyntheticFuels!G$4:G$1000)</f>
        <v>5.7664253326136505E-5</v>
      </c>
      <c r="I2043" s="7" cm="1">
        <f t="array" ref="I2043">SUMPRODUCT(("SUP_WODBIO"=[1]OUT_SyntheticFuels!$C$4:$C$1000)*1,("Var_cap"=[1]OUT_SyntheticFuels!$B$4:$B$1000)*1,[1]OUT_SyntheticFuels!H$4:H$1000)</f>
        <v>5.8283463315621434E-5</v>
      </c>
      <c r="J2043" s="7" cm="1">
        <f t="array" ref="J2043">SUMPRODUCT(("SUP_WODBIO"=[1]OUT_SyntheticFuels!$C$4:$C$1000)*1,("Var_cap"=[1]OUT_SyntheticFuels!$B$4:$B$1000)*1,[1]OUT_SyntheticFuels!I$4:I$1000)</f>
        <v>9.8761371467753948E-5</v>
      </c>
      <c r="K2043" s="7" cm="1">
        <f t="array" ref="K2043">SUMPRODUCT(("SUP_WODBIO"=[1]OUT_SyntheticFuels!$C$4:$C$1000)*1,("Var_cap"=[1]OUT_SyntheticFuels!$B$4:$B$1000)*1,[1]OUT_SyntheticFuels!J$4:J$1000)</f>
        <v>9.1279275199600404E-5</v>
      </c>
      <c r="L2043" s="7" cm="1">
        <f t="array" ref="L2043">SUMPRODUCT(("SUP_WODBIO"=[1]OUT_SyntheticFuels!$C$4:$C$1000)*1,("Var_cap"=[1]OUT_SyntheticFuels!$B$4:$B$1000)*1,[1]OUT_SyntheticFuels!K$4:K$1000)</f>
        <v>9.0013843911682337E-5</v>
      </c>
      <c r="M2043" s="7" cm="1">
        <f t="array" ref="M2043">SUMPRODUCT(("SUP_WODBIO"=[1]OUT_SyntheticFuels!$C$4:$C$1000)*1,("Var_cap"=[1]OUT_SyntheticFuels!$B$4:$B$1000)*1,[1]OUT_SyntheticFuels!L$4:L$1000)</f>
        <v>1.378865131446365E-4</v>
      </c>
      <c r="N2043" s="7" cm="1">
        <f t="array" ref="N2043">SUMPRODUCT(("SUP_WODBIO"=[1]OUT_SyntheticFuels!$C$4:$C$1000)*1,("Var_cap"=[1]OUT_SyntheticFuels!$B$4:$B$1000)*1,[1]OUT_SyntheticFuels!M$4:M$1000)</f>
        <v>1.095523154589867E-4</v>
      </c>
      <c r="O2043" s="7" cm="1">
        <f t="array" ref="O2043">SUMPRODUCT(("SUP_WODBIO"=[1]OUT_SyntheticFuels!$C$4:$C$1000)*1,("Var_cap"=[1]OUT_SyntheticFuels!$B$4:$B$1000)*1,[1]OUT_SyntheticFuels!N$4:N$1000)</f>
        <v>1.6582617401164198E-4</v>
      </c>
      <c r="P2043" s="7" cm="1">
        <f t="array" ref="P2043">SUMPRODUCT(("SUP_WODBIO"=[1]OUT_SyntheticFuels!$C$4:$C$1000)*1,("Var_cap"=[1]OUT_SyntheticFuels!$B$4:$B$1000)*1,[1]OUT_SyntheticFuels!O$4:O$1000)</f>
        <v>1.4439978434446047E-4</v>
      </c>
      <c r="Q2043" s="7" cm="1">
        <f t="array" ref="Q2043">SUMPRODUCT(("SUP_WODBIO"=[1]OUT_SyntheticFuels!$C$4:$C$1000)*1,("Var_cap"=[1]OUT_SyntheticFuels!$B$4:$B$1000)*1,[1]OUT_SyntheticFuels!P$4:P$1000)</f>
        <v>2.9864714891360131E-4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M2044" s="7" cm="1">
        <f t="array" ref="M2044">SUMPRODUCT(("SUP_WODBIOCCS"=[1]OUT_SyntheticFuels!$C$4:$C$1000)*1,("Var_cap"=[1]OUT_SyntheticFuels!$B$4:$B$1000)*1,[1]OUT_SyntheticFuels!L$4:L$1000)</f>
        <v>0</v>
      </c>
      <c r="N2044" s="7" cm="1">
        <f t="array" ref="N2044">SUMPRODUCT(("SUP_WODBIOCCS"=[1]OUT_SyntheticFuels!$C$4:$C$1000)*1,("Var_cap"=[1]OUT_SyntheticFuels!$B$4:$B$1000)*1,[1]OUT_SyntheticFuels!M$4:M$1000)</f>
        <v>0</v>
      </c>
      <c r="O2044" s="7" cm="1">
        <f t="array" ref="O2044">SUMPRODUCT(("SUP_WODBIOCCS"=[1]OUT_SyntheticFuels!$C$4:$C$1000)*1,("Var_cap"=[1]OUT_SyntheticFuels!$B$4:$B$1000)*1,[1]OUT_SyntheticFuels!N$4:N$1000)</f>
        <v>0</v>
      </c>
      <c r="P2044" s="7" cm="1">
        <f t="array" ref="P2044">SUMPRODUCT(("SUP_WODBIOCCS"=[1]OUT_SyntheticFuels!$C$4:$C$1000)*1,("Var_cap"=[1]OUT_SyntheticFuels!$B$4:$B$1000)*1,[1]OUT_SyntheticFuels!O$4:O$1000)</f>
        <v>0</v>
      </c>
      <c r="Q2044" s="7" cm="1">
        <f t="array" ref="Q2044">SUMPRODUCT(("SUP_WODBIOCCS"=[1]OUT_SyntheticFuels!$C$4:$C$1000)*1,("Var_cap"=[1]OUT_SyntheticFuels!$B$4:$B$1000)*1,[1]OUT_SyntheticFuels!P$4:P$1000)</f>
        <v>0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4.2300004630791817E-2</v>
      </c>
      <c r="G2045" s="7" cm="1">
        <f t="array" ref="G2045">SUMPRODUCT(("SUP_BIONGA"=[1]OUT_SyntheticFuels!$C$4:$C$1000)*1,("Var_cap"=[1]OUT_SyntheticFuels!$B$4:$B$1000)*1,[1]OUT_SyntheticFuels!F$4:F$1000)</f>
        <v>0.11410952481487414</v>
      </c>
      <c r="H2045" s="7" cm="1">
        <f t="array" ref="H2045">SUMPRODUCT(("SUP_BIONGA"=[1]OUT_SyntheticFuels!$C$4:$C$1000)*1,("Var_cap"=[1]OUT_SyntheticFuels!$B$4:$B$1000)*1,[1]OUT_SyntheticFuels!G$4:G$1000)</f>
        <v>0.10974384186458169</v>
      </c>
      <c r="I2045" s="7" cm="1">
        <f t="array" ref="I2045">SUMPRODUCT(("SUP_BIONGA"=[1]OUT_SyntheticFuels!$C$4:$C$1000)*1,("Var_cap"=[1]OUT_SyntheticFuels!$B$4:$B$1000)*1,[1]OUT_SyntheticFuels!H$4:H$1000)</f>
        <v>0.10383847168284639</v>
      </c>
      <c r="J2045" s="7" cm="1">
        <f t="array" ref="J2045">SUMPRODUCT(("SUP_BIONGA"=[1]OUT_SyntheticFuels!$C$4:$C$1000)*1,("Var_cap"=[1]OUT_SyntheticFuels!$B$4:$B$1000)*1,[1]OUT_SyntheticFuels!I$4:I$1000)</f>
        <v>0.10367828275657946</v>
      </c>
      <c r="K2045" s="7" cm="1">
        <f t="array" ref="K2045">SUMPRODUCT(("SUP_BIONGA"=[1]OUT_SyntheticFuels!$C$4:$C$1000)*1,("Var_cap"=[1]OUT_SyntheticFuels!$B$4:$B$1000)*1,[1]OUT_SyntheticFuels!J$4:J$1000)</f>
        <v>0.10360926382529993</v>
      </c>
      <c r="L2045" s="7" cm="1">
        <f t="array" ref="L2045">SUMPRODUCT(("SUP_BIONGA"=[1]OUT_SyntheticFuels!$C$4:$C$1000)*1,("Var_cap"=[1]OUT_SyntheticFuels!$B$4:$B$1000)*1,[1]OUT_SyntheticFuels!K$4:K$1000)</f>
        <v>0.10361006573003148</v>
      </c>
      <c r="M2045" s="7" cm="1">
        <f t="array" ref="M2045">SUMPRODUCT(("SUP_BIONGA"=[1]OUT_SyntheticFuels!$C$4:$C$1000)*1,("Var_cap"=[1]OUT_SyntheticFuels!$B$4:$B$1000)*1,[1]OUT_SyntheticFuels!L$4:L$1000)</f>
        <v>0.10372694847216556</v>
      </c>
      <c r="N2045" s="7" cm="1">
        <f t="array" ref="N2045">SUMPRODUCT(("SUP_BIONGA"=[1]OUT_SyntheticFuels!$C$4:$C$1000)*1,("Var_cap"=[1]OUT_SyntheticFuels!$B$4:$B$1000)*1,[1]OUT_SyntheticFuels!M$4:M$1000)</f>
        <v>0.10371545657067355</v>
      </c>
      <c r="O2045" s="7" cm="1">
        <f t="array" ref="O2045">SUMPRODUCT(("SUP_BIONGA"=[1]OUT_SyntheticFuels!$C$4:$C$1000)*1,("Var_cap"=[1]OUT_SyntheticFuels!$B$4:$B$1000)*1,[1]OUT_SyntheticFuels!N$4:N$1000)</f>
        <v>0.10378448695171527</v>
      </c>
      <c r="P2045" s="7" cm="1">
        <f t="array" ref="P2045">SUMPRODUCT(("SUP_BIONGA"=[1]OUT_SyntheticFuels!$C$4:$C$1000)*1,("Var_cap"=[1]OUT_SyntheticFuels!$B$4:$B$1000)*1,[1]OUT_SyntheticFuels!O$4:O$1000)</f>
        <v>0.1037821673662591</v>
      </c>
      <c r="Q2045" s="7" cm="1">
        <f t="array" ref="Q2045">SUMPRODUCT(("SUP_BIONGA"=[1]OUT_SyntheticFuels!$C$4:$C$1000)*1,("Var_cap"=[1]OUT_SyntheticFuels!$B$4:$B$1000)*1,[1]OUT_SyntheticFuels!P$4:P$1000)</f>
        <v>0.10408462417669692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0.36424087850922571</v>
      </c>
      <c r="G2046" s="7" cm="1">
        <f t="array" ref="G2046">SUMPRODUCT(("CT_CWODPLT"=[1]OUT_SyntheticFuels!$C$4:$C$1000)*1,("Var_cap"=[1]OUT_SyntheticFuels!$B$4:$B$1000)*1,[1]OUT_SyntheticFuels!F$4:F$1000)</f>
        <v>0.41476104005898101</v>
      </c>
      <c r="H2046" s="7" cm="1">
        <f t="array" ref="H2046">SUMPRODUCT(("CT_CWODPLT"=[1]OUT_SyntheticFuels!$C$4:$C$1000)*1,("Var_cap"=[1]OUT_SyntheticFuels!$B$4:$B$1000)*1,[1]OUT_SyntheticFuels!G$4:G$1000)</f>
        <v>0.41476576429521889</v>
      </c>
      <c r="I2046" s="7" cm="1">
        <f t="array" ref="I2046">SUMPRODUCT(("CT_CWODPLT"=[1]OUT_SyntheticFuels!$C$4:$C$1000)*1,("Var_cap"=[1]OUT_SyntheticFuels!$B$4:$B$1000)*1,[1]OUT_SyntheticFuels!H$4:H$1000)</f>
        <v>0.41579297636807183</v>
      </c>
      <c r="J2046" s="7" cm="1">
        <f t="array" ref="J2046">SUMPRODUCT(("CT_CWODPLT"=[1]OUT_SyntheticFuels!$C$4:$C$1000)*1,("Var_cap"=[1]OUT_SyntheticFuels!$B$4:$B$1000)*1,[1]OUT_SyntheticFuels!I$4:I$1000)</f>
        <v>0.43530868986738075</v>
      </c>
      <c r="K2046" s="7" cm="1">
        <f t="array" ref="K2046">SUMPRODUCT(("CT_CWODPLT"=[1]OUT_SyntheticFuels!$C$4:$C$1000)*1,("Var_cap"=[1]OUT_SyntheticFuels!$B$4:$B$1000)*1,[1]OUT_SyntheticFuels!J$4:J$1000)</f>
        <v>0.46447498849398317</v>
      </c>
      <c r="L2046" s="7" cm="1">
        <f t="array" ref="L2046">SUMPRODUCT(("CT_CWODPLT"=[1]OUT_SyntheticFuels!$C$4:$C$1000)*1,("Var_cap"=[1]OUT_SyntheticFuels!$B$4:$B$1000)*1,[1]OUT_SyntheticFuels!K$4:K$1000)</f>
        <v>0.46410087503238578</v>
      </c>
      <c r="M2046" s="7" cm="1">
        <f t="array" ref="M2046">SUMPRODUCT(("CT_CWODPLT"=[1]OUT_SyntheticFuels!$C$4:$C$1000)*1,("Var_cap"=[1]OUT_SyntheticFuels!$B$4:$B$1000)*1,[1]OUT_SyntheticFuels!L$4:L$1000)</f>
        <v>0.4709869542929877</v>
      </c>
      <c r="N2046" s="7" cm="1">
        <f t="array" ref="N2046">SUMPRODUCT(("CT_CWODPLT"=[1]OUT_SyntheticFuels!$C$4:$C$1000)*1,("Var_cap"=[1]OUT_SyntheticFuels!$B$4:$B$1000)*1,[1]OUT_SyntheticFuels!M$4:M$1000)</f>
        <v>0.46955621761307575</v>
      </c>
      <c r="O2046" s="7" cm="1">
        <f t="array" ref="O2046">SUMPRODUCT(("CT_CWODPLT"=[1]OUT_SyntheticFuels!$C$4:$C$1000)*1,("Var_cap"=[1]OUT_SyntheticFuels!$B$4:$B$1000)*1,[1]OUT_SyntheticFuels!N$4:N$1000)</f>
        <v>0.47052469634364191</v>
      </c>
      <c r="P2046" s="7" cm="1">
        <f t="array" ref="P2046">SUMPRODUCT(("CT_CWODPLT"=[1]OUT_SyntheticFuels!$C$4:$C$1000)*1,("Var_cap"=[1]OUT_SyntheticFuels!$B$4:$B$1000)*1,[1]OUT_SyntheticFuels!O$4:O$1000)</f>
        <v>0.46482237438629764</v>
      </c>
      <c r="Q2046" s="7" cm="1">
        <f t="array" ref="Q2046">SUMPRODUCT(("CT_CWODPLT"=[1]OUT_SyntheticFuels!$C$4:$C$1000)*1,("Var_cap"=[1]OUT_SyntheticFuels!$B$4:$B$1000)*1,[1]OUT_SyntheticFuels!P$4:P$1000)</f>
        <v>0.45766126554421022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1.0744735048355401E-6</v>
      </c>
      <c r="J2047" s="7" cm="1">
        <f t="array" ref="J2047">SUMPRODUCT(("SUP_H2NGA"=[1]OUT_SyntheticFuels!$C$4:$C$1000)*1,("Var_cap"=[1]OUT_SyntheticFuels!$B$4:$B$1000)*1,[1]OUT_SyntheticFuels!I$4:I$1000)</f>
        <v>2.6874344607248099E-6</v>
      </c>
      <c r="K2047" s="7" cm="1">
        <f t="array" ref="K2047">SUMPRODUCT(("SUP_H2NGA"=[1]OUT_SyntheticFuels!$C$4:$C$1000)*1,("Var_cap"=[1]OUT_SyntheticFuels!$B$4:$B$1000)*1,[1]OUT_SyntheticFuels!J$4:J$1000)</f>
        <v>3.2051968985180396E-6</v>
      </c>
      <c r="L2047" s="7" cm="1">
        <f t="array" ref="L2047">SUMPRODUCT(("SUP_H2NGA"=[1]OUT_SyntheticFuels!$C$4:$C$1000)*1,("Var_cap"=[1]OUT_SyntheticFuels!$B$4:$B$1000)*1,[1]OUT_SyntheticFuels!K$4:K$1000)</f>
        <v>3.6983094141117798E-6</v>
      </c>
      <c r="M2047" s="7" cm="1">
        <f t="array" ref="M2047">SUMPRODUCT(("SUP_H2NGA"=[1]OUT_SyntheticFuels!$C$4:$C$1000)*1,("Var_cap"=[1]OUT_SyntheticFuels!$B$4:$B$1000)*1,[1]OUT_SyntheticFuels!L$4:L$1000)</f>
        <v>5.749852962110199E-6</v>
      </c>
      <c r="N2047" s="7" cm="1">
        <f t="array" ref="N2047">SUMPRODUCT(("SUP_H2NGA"=[1]OUT_SyntheticFuels!$C$4:$C$1000)*1,("Var_cap"=[1]OUT_SyntheticFuels!$B$4:$B$1000)*1,[1]OUT_SyntheticFuels!M$4:M$1000)</f>
        <v>6.0389928675910983E-6</v>
      </c>
      <c r="O2047" s="7" cm="1">
        <f t="array" ref="O2047">SUMPRODUCT(("SUP_H2NGA"=[1]OUT_SyntheticFuels!$C$4:$C$1000)*1,("Var_cap"=[1]OUT_SyntheticFuels!$B$4:$B$1000)*1,[1]OUT_SyntheticFuels!N$4:N$1000)</f>
        <v>4.0143727828326018E-6</v>
      </c>
      <c r="P2047" s="7" cm="1">
        <f t="array" ref="P2047">SUMPRODUCT(("SUP_H2NGA"=[1]OUT_SyntheticFuels!$C$4:$C$1000)*1,("Var_cap"=[1]OUT_SyntheticFuels!$B$4:$B$1000)*1,[1]OUT_SyntheticFuels!O$4:O$1000)</f>
        <v>7.619350630226999E-6</v>
      </c>
      <c r="Q2047" s="7" cm="1">
        <f t="array" ref="Q2047">SUMPRODUCT(("SUP_H2NGA"=[1]OUT_SyntheticFuels!$C$4:$C$1000)*1,("Var_cap"=[1]OUT_SyntheticFuels!$B$4:$B$1000)*1,[1]OUT_SyntheticFuels!P$4:P$1000)</f>
        <v>1.8572792028964709E-5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1.4044201671191799E-6</v>
      </c>
      <c r="J2048" s="7" cm="1">
        <f t="array" ref="J2048">SUMPRODUCT(("SUP_H2DSL"=[1]OUT_SyntheticFuels!$C$4:$C$1000)*1,("Var_cap"=[1]OUT_SyntheticFuels!$B$4:$B$1000)*1,[1]OUT_SyntheticFuels!I$4:I$1000)</f>
        <v>2.8118861865870703E-6</v>
      </c>
      <c r="K2048" s="7" cm="1">
        <f t="array" ref="K2048">SUMPRODUCT(("SUP_H2DSL"=[1]OUT_SyntheticFuels!$C$4:$C$1000)*1,("Var_cap"=[1]OUT_SyntheticFuels!$B$4:$B$1000)*1,[1]OUT_SyntheticFuels!J$4:J$1000)</f>
        <v>3.9018461869876007E-6</v>
      </c>
      <c r="L2048" s="7" cm="1">
        <f t="array" ref="L2048">SUMPRODUCT(("SUP_H2DSL"=[1]OUT_SyntheticFuels!$C$4:$C$1000)*1,("Var_cap"=[1]OUT_SyntheticFuels!$B$4:$B$1000)*1,[1]OUT_SyntheticFuels!K$4:K$1000)</f>
        <v>4.9989535834206804E-6</v>
      </c>
      <c r="M2048" s="7" cm="1">
        <f t="array" ref="M2048">SUMPRODUCT(("SUP_H2DSL"=[1]OUT_SyntheticFuels!$C$4:$C$1000)*1,("Var_cap"=[1]OUT_SyntheticFuels!$B$4:$B$1000)*1,[1]OUT_SyntheticFuels!L$4:L$1000)</f>
        <v>2.6296907528491996E-6</v>
      </c>
      <c r="N2048" s="7" cm="1">
        <f t="array" ref="N2048">SUMPRODUCT(("SUP_H2DSL"=[1]OUT_SyntheticFuels!$C$4:$C$1000)*1,("Var_cap"=[1]OUT_SyntheticFuels!$B$4:$B$1000)*1,[1]OUT_SyntheticFuels!M$4:M$1000)</f>
        <v>7.8074798858224402E-6</v>
      </c>
      <c r="O2048" s="7" cm="1">
        <f t="array" ref="O2048">SUMPRODUCT(("SUP_H2DSL"=[1]OUT_SyntheticFuels!$C$4:$C$1000)*1,("Var_cap"=[1]OUT_SyntheticFuels!$B$4:$B$1000)*1,[1]OUT_SyntheticFuels!N$4:N$1000)</f>
        <v>7.3669371162233983E-6</v>
      </c>
      <c r="P2048" s="7" cm="1">
        <f t="array" ref="P2048">SUMPRODUCT(("SUP_H2DSL"=[1]OUT_SyntheticFuels!$C$4:$C$1000)*1,("Var_cap"=[1]OUT_SyntheticFuels!$B$4:$B$1000)*1,[1]OUT_SyntheticFuels!O$4:O$1000)</f>
        <v>7.8766716035389009E-6</v>
      </c>
      <c r="Q2048" s="7" cm="1">
        <f t="array" ref="Q2048">SUMPRODUCT(("SUP_H2DSL"=[1]OUT_SyntheticFuels!$C$4:$C$1000)*1,("Var_cap"=[1]OUT_SyntheticFuels!$B$4:$B$1000)*1,[1]OUT_SyntheticFuels!P$4:P$1000)</f>
        <v>2.2241442801088869E-5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1.23768450295538E-6</v>
      </c>
      <c r="J2049" s="7" cm="1">
        <f t="array" ref="J2049">SUMPRODUCT(("SUP_H2GSL"=[1]OUT_SyntheticFuels!$C$4:$C$1000)*1,("Var_cap"=[1]OUT_SyntheticFuels!$B$4:$B$1000)*1,[1]OUT_SyntheticFuels!I$4:I$1000)</f>
        <v>2.5737066835233099E-6</v>
      </c>
      <c r="K2049" s="7" cm="1">
        <f t="array" ref="K2049">SUMPRODUCT(("SUP_H2GSL"=[1]OUT_SyntheticFuels!$C$4:$C$1000)*1,("Var_cap"=[1]OUT_SyntheticFuels!$B$4:$B$1000)*1,[1]OUT_SyntheticFuels!J$4:J$1000)</f>
        <v>2.9172402217851605E-6</v>
      </c>
      <c r="L2049" s="7" cm="1">
        <f t="array" ref="L2049">SUMPRODUCT(("SUP_H2GSL"=[1]OUT_SyntheticFuels!$C$4:$C$1000)*1,("Var_cap"=[1]OUT_SyntheticFuels!$B$4:$B$1000)*1,[1]OUT_SyntheticFuels!K$4:K$1000)</f>
        <v>4.4165791636605096E-6</v>
      </c>
      <c r="M2049" s="7" cm="1">
        <f t="array" ref="M2049">SUMPRODUCT(("SUP_H2GSL"=[1]OUT_SyntheticFuels!$C$4:$C$1000)*1,("Var_cap"=[1]OUT_SyntheticFuels!$B$4:$B$1000)*1,[1]OUT_SyntheticFuels!L$4:L$1000)</f>
        <v>3.4876302929384003E-6</v>
      </c>
      <c r="N2049" s="7" cm="1">
        <f t="array" ref="N2049">SUMPRODUCT(("SUP_H2GSL"=[1]OUT_SyntheticFuels!$C$4:$C$1000)*1,("Var_cap"=[1]OUT_SyntheticFuels!$B$4:$B$1000)*1,[1]OUT_SyntheticFuels!M$4:M$1000)</f>
        <v>6.9997350243893015E-6</v>
      </c>
      <c r="O2049" s="7" cm="1">
        <f t="array" ref="O2049">SUMPRODUCT(("SUP_H2GSL"=[1]OUT_SyntheticFuels!$C$4:$C$1000)*1,("Var_cap"=[1]OUT_SyntheticFuels!$B$4:$B$1000)*1,[1]OUT_SyntheticFuels!N$4:N$1000)</f>
        <v>6.3637711235001216E-6</v>
      </c>
      <c r="P2049" s="7" cm="1">
        <f t="array" ref="P2049">SUMPRODUCT(("SUP_H2GSL"=[1]OUT_SyntheticFuels!$C$4:$C$1000)*1,("Var_cap"=[1]OUT_SyntheticFuels!$B$4:$B$1000)*1,[1]OUT_SyntheticFuels!O$4:O$1000)</f>
        <v>6.7857891495533215E-6</v>
      </c>
      <c r="Q2049" s="7" cm="1">
        <f t="array" ref="Q2049">SUMPRODUCT(("SUP_H2GSL"=[1]OUT_SyntheticFuels!$C$4:$C$1000)*1,("Var_cap"=[1]OUT_SyntheticFuels!$B$4:$B$1000)*1,[1]OUT_SyntheticFuels!P$4:P$1000)</f>
        <v>1.9762101580907502E-5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7.6335189802609511E-3</v>
      </c>
      <c r="G2050" s="3">
        <f t="shared" si="2211"/>
        <v>1.3225172224991606</v>
      </c>
      <c r="H2050" s="3">
        <f t="shared" si="2211"/>
        <v>4.7957828481228546</v>
      </c>
      <c r="I2050" s="3">
        <f t="shared" si="2211"/>
        <v>4.6853728141240465</v>
      </c>
      <c r="J2050" s="3">
        <f t="shared" si="2211"/>
        <v>2.6804425556510063</v>
      </c>
      <c r="K2050" s="3">
        <f t="shared" si="2211"/>
        <v>2.9354349863711739</v>
      </c>
      <c r="L2050" s="3">
        <f t="shared" ref="L2050:O2050" si="2212">SUM(L2051,L2053,L2057,L2061,L2077,L2084,L2092,L2094,L2102,L2106,L2100)</f>
        <v>7.4363167554298224</v>
      </c>
      <c r="M2050" s="3">
        <f t="shared" si="2212"/>
        <v>6.1942819074364293</v>
      </c>
      <c r="N2050" s="3">
        <f t="shared" si="2212"/>
        <v>3.1552613679817698</v>
      </c>
      <c r="O2050" s="3">
        <f t="shared" si="2212"/>
        <v>3.9428832605598454</v>
      </c>
      <c r="P2050" s="3">
        <f>SUM(P2051,P2053,P2057,P2061,P2077,P2084,P2092,P2094,P2102,P2106,P2100)</f>
        <v>8.820613934219601</v>
      </c>
      <c r="Q2050" s="3">
        <f>SUM(Q2051,Q2053,Q2057,Q2061,Q2077,Q2084,Q2092,Q2094,Q2102,Q2106,Q2100)</f>
        <v>5.5577264132596671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1.2326370638422099</v>
      </c>
      <c r="H2051" s="1">
        <f t="shared" si="2215"/>
        <v>0.83721556196851699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1.2329665309219255</v>
      </c>
      <c r="N2051" s="1">
        <f t="shared" si="2215"/>
        <v>5.2514029363735204E-5</v>
      </c>
      <c r="O2051" s="1">
        <f t="shared" si="2215"/>
        <v>1.3041176939087712E-3</v>
      </c>
      <c r="P2051" s="1">
        <f>+P2052</f>
        <v>0.40745468631896098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1.2326370638422099</v>
      </c>
      <c r="H2052" s="1">
        <f>'[1]Electricity and CHPs_NCAP'!D$14</f>
        <v>0.83721556196851699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1.2329665309219255</v>
      </c>
      <c r="N2052" s="1">
        <f>'[1]Electricity and CHPs_NCAP'!J$14</f>
        <v>5.2514029363735204E-5</v>
      </c>
      <c r="O2052" s="1">
        <f>'[1]Electricity and CHPs_NCAP'!K$14</f>
        <v>1.3041176939087712E-3</v>
      </c>
      <c r="P2052" s="1">
        <f>'[1]Electricity and CHPs_NCAP'!L$14</f>
        <v>0.40745468631896098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5.9644782569263444E-3</v>
      </c>
      <c r="H2053" s="1">
        <f t="shared" si="2217"/>
        <v>1.4066306921224049E-2</v>
      </c>
      <c r="I2053" s="1">
        <f t="shared" si="2217"/>
        <v>5.9787756670098932E-2</v>
      </c>
      <c r="J2053" s="1">
        <f t="shared" si="2217"/>
        <v>6.5712084446126431E-2</v>
      </c>
      <c r="K2053" s="1">
        <f t="shared" si="2217"/>
        <v>0.12676791955247627</v>
      </c>
      <c r="L2053" s="1">
        <f t="shared" ref="L2053:O2053" si="2218">SUM(L2054:L2056)</f>
        <v>9.4129916491407261E-6</v>
      </c>
      <c r="M2053" s="1">
        <f t="shared" si="2218"/>
        <v>1.9764845764040233E-4</v>
      </c>
      <c r="N2053" s="1">
        <f t="shared" si="2218"/>
        <v>1.1159303477039557E-5</v>
      </c>
      <c r="O2053" s="1">
        <f t="shared" si="2218"/>
        <v>8.0296575275589949E-4</v>
      </c>
      <c r="P2053" s="1">
        <f>SUM(P2054:P2056)</f>
        <v>8.775598543187239E-5</v>
      </c>
      <c r="Q2053" s="1">
        <f>SUM(Q2054:Q2056)</f>
        <v>1.232018675621611E-3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4.55112749144913E-3</v>
      </c>
      <c r="H2054" s="1">
        <f>'[1]Electricity and CHPs_NCAP'!D$15</f>
        <v>1.2348639631291146E-2</v>
      </c>
      <c r="I2054" s="1">
        <f>'[1]Electricity and CHPs_NCAP'!E$15</f>
        <v>5.9769317632005263E-2</v>
      </c>
      <c r="J2054" s="1">
        <f>'[1]Electricity and CHPs_NCAP'!F$15</f>
        <v>6.5705200150414617E-2</v>
      </c>
      <c r="K2054" s="1">
        <f>'[1]Electricity and CHPs_NCAP'!G$15</f>
        <v>0.12657305781652087</v>
      </c>
      <c r="L2054" s="1">
        <f>'[1]Electricity and CHPs_NCAP'!H$15</f>
        <v>1.119111552195174E-6</v>
      </c>
      <c r="M2054" s="1">
        <f>'[1]Electricity and CHPs_NCAP'!I$15</f>
        <v>1.0414514760739028E-5</v>
      </c>
      <c r="N2054" s="1">
        <f>'[1]Electricity and CHPs_NCAP'!J$15</f>
        <v>3.4067196944076837E-6</v>
      </c>
      <c r="O2054" s="1">
        <f>'[1]Electricity and CHPs_NCAP'!K$15</f>
        <v>1.1674632005917163E-5</v>
      </c>
      <c r="P2054" s="1">
        <f>'[1]Electricity and CHPs_NCAP'!L$15</f>
        <v>5.7724970588809301E-8</v>
      </c>
      <c r="Q2054" s="1">
        <f>'[1]Electricity and CHPs_NCAP'!M$15</f>
        <v>4.1082886123131599E-8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9.2766647942662606E-4</v>
      </c>
      <c r="H2055" s="1">
        <f>'[1]Electricity and CHPs_NCAP'!D$16</f>
        <v>1.7016543619815991E-3</v>
      </c>
      <c r="I2055" s="1">
        <f>'[1]Electricity and CHPs_NCAP'!E$16</f>
        <v>1.1050312078139329E-5</v>
      </c>
      <c r="J2055" s="1">
        <f>'[1]Electricity and CHPs_NCAP'!F$16</f>
        <v>3.6283130111665029E-6</v>
      </c>
      <c r="K2055" s="1">
        <f>'[1]Electricity and CHPs_NCAP'!G$16</f>
        <v>4.8617128405976533E-6</v>
      </c>
      <c r="L2055" s="1">
        <f>'[1]Electricity and CHPs_NCAP'!H$16</f>
        <v>7.2664339011324425E-6</v>
      </c>
      <c r="M2055" s="1">
        <f>'[1]Electricity and CHPs_NCAP'!I$16</f>
        <v>1.34290265712333E-5</v>
      </c>
      <c r="N2055" s="1">
        <f>'[1]Electricity and CHPs_NCAP'!J$16</f>
        <v>4.4477383536476231E-6</v>
      </c>
      <c r="O2055" s="1">
        <f>'[1]Electricity and CHPs_NCAP'!K$16</f>
        <v>1.4281097561360299E-5</v>
      </c>
      <c r="P2055" s="1">
        <f>'[1]Electricity and CHPs_NCAP'!L$16</f>
        <v>8.7698260461283576E-5</v>
      </c>
      <c r="Q2055" s="1">
        <f>'[1]Electricity and CHPs_NCAP'!M$16</f>
        <v>1.2319775927354878E-3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4.8568428605058898E-4</v>
      </c>
      <c r="H2056" s="1">
        <f>'[1]Electricity and CHPs_NCAP'!D$17</f>
        <v>1.6012927951302901E-5</v>
      </c>
      <c r="I2056" s="1">
        <f>'[1]Electricity and CHPs_NCAP'!E$17</f>
        <v>7.3887260155329397E-6</v>
      </c>
      <c r="J2056" s="1">
        <f>'[1]Electricity and CHPs_NCAP'!F$17</f>
        <v>3.2559827006497498E-6</v>
      </c>
      <c r="K2056" s="1">
        <f>'[1]Electricity and CHPs_NCAP'!G$17</f>
        <v>1.90000023114812E-4</v>
      </c>
      <c r="L2056" s="1">
        <f>'[1]Electricity and CHPs_NCAP'!H$17</f>
        <v>1.02744619581311E-6</v>
      </c>
      <c r="M2056" s="1">
        <f>'[1]Electricity and CHPs_NCAP'!I$17</f>
        <v>1.7380491630842999E-4</v>
      </c>
      <c r="N2056" s="1">
        <f>'[1]Electricity and CHPs_NCAP'!J$17</f>
        <v>3.3048454289842499E-6</v>
      </c>
      <c r="O2056" s="1">
        <f>'[1]Electricity and CHPs_NCAP'!K$17</f>
        <v>7.7701002318862199E-4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5.4973489305293029E-3</v>
      </c>
      <c r="H2057" s="1">
        <f t="shared" si="2219"/>
        <v>1.9918009779380395E-4</v>
      </c>
      <c r="I2057" s="1">
        <f t="shared" si="2219"/>
        <v>4.5329969301594691E-2</v>
      </c>
      <c r="J2057" s="1">
        <f t="shared" si="2219"/>
        <v>4.0057809428089806E-2</v>
      </c>
      <c r="K2057" s="1">
        <f t="shared" si="2219"/>
        <v>1.6118180795583682E-2</v>
      </c>
      <c r="L2057" s="1">
        <f t="shared" ref="L2057:O2057" si="2220">SUM(L2058:L2060)</f>
        <v>2.1852618010780266E-2</v>
      </c>
      <c r="M2057" s="1">
        <f t="shared" si="2220"/>
        <v>2.3024158075434974E-2</v>
      </c>
      <c r="N2057" s="1">
        <f t="shared" si="2220"/>
        <v>4.9901992960977359E-2</v>
      </c>
      <c r="O2057" s="1">
        <f t="shared" si="2220"/>
        <v>6.4042385448120451E-2</v>
      </c>
      <c r="P2057" s="1">
        <f>SUM(P2058:P2060)</f>
        <v>3.2505930108295035E-2</v>
      </c>
      <c r="Q2057" s="1">
        <f>SUM(Q2058:Q2060)</f>
        <v>2.4487003708110012E-2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7.6008574757214802E-6</v>
      </c>
      <c r="H2058" s="1">
        <f>'[1]Electricity and CHPs_NCAP'!D$18</f>
        <v>1.8804880855724301E-4</v>
      </c>
      <c r="I2058" s="1">
        <f>'[1]Electricity and CHPs_NCAP'!E$18</f>
        <v>2.6096687652802601E-2</v>
      </c>
      <c r="J2058" s="1">
        <f>'[1]Electricity and CHPs_NCAP'!F$18</f>
        <v>2.4421109462856999E-2</v>
      </c>
      <c r="K2058" s="1">
        <f>'[1]Electricity and CHPs_NCAP'!G$18</f>
        <v>3.2257258891415798E-3</v>
      </c>
      <c r="L2058" s="1">
        <f>'[1]Electricity and CHPs_NCAP'!H$18</f>
        <v>2.66542016923953E-4</v>
      </c>
      <c r="M2058" s="1">
        <f>'[1]Electricity and CHPs_NCAP'!I$18</f>
        <v>2.9579135414532098E-4</v>
      </c>
      <c r="N2058" s="1">
        <f>'[1]Electricity and CHPs_NCAP'!J$18</f>
        <v>2.6198176003137699E-2</v>
      </c>
      <c r="O2058" s="1">
        <f>'[1]Electricity and CHPs_NCAP'!K$18</f>
        <v>4.36953620142813E-2</v>
      </c>
      <c r="P2058" s="1">
        <f>'[1]Electricity and CHPs_NCAP'!L$18</f>
        <v>4.3014388806532702E-3</v>
      </c>
      <c r="Q2058" s="1">
        <f>'[1]Electricity and CHPs_NCAP'!M$18</f>
        <v>5.36162205159067E-3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6.3681298249807302E-6</v>
      </c>
      <c r="H2059" s="1">
        <f>'[1]Electricity and CHPs_NCAP'!D$28</f>
        <v>5.7377652729898704E-6</v>
      </c>
      <c r="I2059" s="1">
        <f>'[1]Electricity and CHPs_NCAP'!E$28</f>
        <v>5.5902385412861601E-6</v>
      </c>
      <c r="J2059" s="1">
        <f>'[1]Electricity and CHPs_NCAP'!F$28</f>
        <v>4.9999971237806699E-5</v>
      </c>
      <c r="K2059" s="1">
        <f>'[1]Electricity and CHPs_NCAP'!G$28</f>
        <v>1.6334213571090299E-4</v>
      </c>
      <c r="L2059" s="1">
        <f>'[1]Electricity and CHPs_NCAP'!H$28</f>
        <v>4.0759997181651601E-4</v>
      </c>
      <c r="M2059" s="1">
        <f>'[1]Electricity and CHPs_NCAP'!I$28</f>
        <v>3.3426700972295499E-4</v>
      </c>
      <c r="N2059" s="1">
        <f>'[1]Electricity and CHPs_NCAP'!J$28</f>
        <v>2.9862274552563599E-5</v>
      </c>
      <c r="O2059" s="1">
        <f>'[1]Electricity and CHPs_NCAP'!K$28</f>
        <v>4.5028806907134703E-4</v>
      </c>
      <c r="P2059" s="1">
        <f>'[1]Electricity and CHPs_NCAP'!L$28</f>
        <v>2.01650628405764E-4</v>
      </c>
      <c r="Q2059" s="1">
        <f>'[1]Electricity and CHPs_NCAP'!M$28</f>
        <v>1.0298172021442401E-3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5.4833799432286003E-3</v>
      </c>
      <c r="H2060" s="1">
        <f>'[1]Electricity and CHPs_NCAP'!D$41</f>
        <v>5.3935239635710704E-6</v>
      </c>
      <c r="I2060" s="1">
        <f>'[1]Electricity and CHPs_NCAP'!E$41</f>
        <v>1.92276914102508E-2</v>
      </c>
      <c r="J2060" s="1">
        <f>'[1]Electricity and CHPs_NCAP'!F$41</f>
        <v>1.5586699993995E-2</v>
      </c>
      <c r="K2060" s="1">
        <f>'[1]Electricity and CHPs_NCAP'!G$41</f>
        <v>1.27291127707312E-2</v>
      </c>
      <c r="L2060" s="1">
        <f>'[1]Electricity and CHPs_NCAP'!H$41</f>
        <v>2.1178476022039799E-2</v>
      </c>
      <c r="M2060" s="1">
        <f>'[1]Electricity and CHPs_NCAP'!I$41</f>
        <v>2.2394099711566699E-2</v>
      </c>
      <c r="N2060" s="1">
        <f>'[1]Electricity and CHPs_NCAP'!J$41</f>
        <v>2.3673954683287101E-2</v>
      </c>
      <c r="O2060" s="1">
        <f>'[1]Electricity and CHPs_NCAP'!K$41</f>
        <v>1.9896735364767801E-2</v>
      </c>
      <c r="P2060" s="1">
        <f>'[1]Electricity and CHPs_NCAP'!L$41</f>
        <v>2.8002840599235999E-2</v>
      </c>
      <c r="Q2060" s="1">
        <f>'[1]Electricity and CHPs_NCAP'!M$41</f>
        <v>1.8095564454375102E-2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5.362220557339465E-2</v>
      </c>
      <c r="H2061" s="1">
        <f t="shared" si="2221"/>
        <v>1.0150838060160062E-2</v>
      </c>
      <c r="I2061" s="1">
        <f t="shared" si="2221"/>
        <v>0.22085536692025265</v>
      </c>
      <c r="J2061" s="1">
        <f t="shared" si="2221"/>
        <v>0.27450205324783516</v>
      </c>
      <c r="K2061" s="1">
        <f t="shared" si="2221"/>
        <v>0.15783903073529931</v>
      </c>
      <c r="L2061" s="1">
        <f t="shared" ref="L2061:O2061" si="2222">SUM(L2062:L2076)</f>
        <v>0.27270723108103351</v>
      </c>
      <c r="M2061" s="1">
        <f t="shared" si="2222"/>
        <v>0.36881779005903098</v>
      </c>
      <c r="N2061" s="1">
        <f t="shared" si="2222"/>
        <v>0.34762992391364589</v>
      </c>
      <c r="O2061" s="1">
        <f t="shared" si="2222"/>
        <v>9.8534442645942855E-2</v>
      </c>
      <c r="P2061" s="1">
        <f>SUM(P2062:P2076)</f>
        <v>0.23538920232430127</v>
      </c>
      <c r="Q2061" s="1">
        <f>SUM(Q2062:Q2076)</f>
        <v>8.7551706308326746E-2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1.6430614771657599E-2</v>
      </c>
      <c r="L2062" s="1">
        <f>'[1]Electricity and CHPs_NCAP'!H$21</f>
        <v>0.16027067503298001</v>
      </c>
      <c r="M2062" s="1">
        <f>'[1]Electricity and CHPs_NCAP'!I$21</f>
        <v>0.27852398011422802</v>
      </c>
      <c r="N2062" s="1">
        <f>'[1]Electricity and CHPs_NCAP'!J$21</f>
        <v>0.24224960301587201</v>
      </c>
      <c r="O2062" s="1">
        <f>'[1]Electricity and CHPs_NCAP'!K$21</f>
        <v>4.7333824080491199E-4</v>
      </c>
      <c r="P2062" s="1">
        <f>'[1]Electricity and CHPs_NCAP'!L$21</f>
        <v>8.99471210133794E-2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7.3360124444880395E-2</v>
      </c>
      <c r="K2063" s="1">
        <f>'[1]Electricity and CHPs_NCAP'!G$22</f>
        <v>2.2172350927448E-5</v>
      </c>
      <c r="L2063" s="1">
        <f>'[1]Electricity and CHPs_NCAP'!H$22</f>
        <v>2.1668456941511999E-5</v>
      </c>
      <c r="M2063" s="1">
        <f>'[1]Electricity and CHPs_NCAP'!I$22</f>
        <v>8.89535081113453E-6</v>
      </c>
      <c r="N2063" s="1">
        <f>'[1]Electricity and CHPs_NCAP'!J$22</f>
        <v>2.76611110489985E-5</v>
      </c>
      <c r="O2063" s="1">
        <f>'[1]Electricity and CHPs_NCAP'!K$22</f>
        <v>1.2376525722926701E-4</v>
      </c>
      <c r="P2063" s="1">
        <f>'[1]Electricity and CHPs_NCAP'!L$22</f>
        <v>1.8299968354481E-2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M2064" s="1">
        <f>'[1]Electricity and CHPs_NCAP'!I$23</f>
        <v>0</v>
      </c>
      <c r="N2064" s="1">
        <f>'[1]Electricity and CHPs_NCAP'!J$23</f>
        <v>0</v>
      </c>
      <c r="O2064" s="1">
        <f>'[1]Electricity and CHPs_NCAP'!K$23</f>
        <v>0</v>
      </c>
      <c r="P2064" s="1">
        <f>'[1]Electricity and CHPs_NCAP'!L$23</f>
        <v>0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1.10303437453434E-6</v>
      </c>
      <c r="H2065" s="1">
        <f>'[1]Electricity and CHPs_NCAP'!D$24</f>
        <v>1.5682174517176401E-3</v>
      </c>
      <c r="I2065" s="1">
        <f>'[1]Electricity and CHPs_NCAP'!E$24</f>
        <v>2.1105087669275099E-2</v>
      </c>
      <c r="J2065" s="1">
        <f>'[1]Electricity and CHPs_NCAP'!F$24</f>
        <v>1.93425845736282E-2</v>
      </c>
      <c r="K2065" s="1">
        <f>'[1]Electricity and CHPs_NCAP'!G$24</f>
        <v>5.5596995616644801E-2</v>
      </c>
      <c r="L2065" s="1">
        <f>'[1]Electricity and CHPs_NCAP'!H$24</f>
        <v>2.9656596306712199E-3</v>
      </c>
      <c r="M2065" s="1">
        <f>'[1]Electricity and CHPs_NCAP'!I$24</f>
        <v>8.1004745988265896E-5</v>
      </c>
      <c r="N2065" s="1">
        <f>'[1]Electricity and CHPs_NCAP'!J$24</f>
        <v>1.05456263010385E-5</v>
      </c>
      <c r="O2065" s="1">
        <f>'[1]Electricity and CHPs_NCAP'!K$24</f>
        <v>2.3896145045552899E-4</v>
      </c>
      <c r="P2065" s="1">
        <f>'[1]Electricity and CHPs_NCAP'!L$24</f>
        <v>1.4393455429439E-3</v>
      </c>
      <c r="Q2065" s="1">
        <f>'[1]Electricity and CHPs_NCAP'!M$24</f>
        <v>1.3294457770028599E-3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1.7417205717515202E-2</v>
      </c>
      <c r="L2066" s="1">
        <f>'[1]Electricity and CHPs_NCAP'!H$29</f>
        <v>2.8277962513081501E-2</v>
      </c>
      <c r="M2066" s="1">
        <f>'[1]Electricity and CHPs_NCAP'!I$29</f>
        <v>5.1216157722447799E-5</v>
      </c>
      <c r="N2066" s="1">
        <f>'[1]Electricity and CHPs_NCAP'!J$29</f>
        <v>4.08884126687214E-6</v>
      </c>
      <c r="O2066" s="1">
        <f>'[1]Electricity and CHPs_NCAP'!K$29</f>
        <v>2.3716400005592999E-3</v>
      </c>
      <c r="P2066" s="1">
        <f>'[1]Electricity and CHPs_NCAP'!L$29</f>
        <v>7.0002678620381903E-4</v>
      </c>
      <c r="Q2066" s="1">
        <f>'[1]Electricity and CHPs_NCAP'!M$29</f>
        <v>3.28972374499923E-5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1.4430441120943501E-6</v>
      </c>
      <c r="H2067" s="1">
        <f>'[1]Electricity and CHPs_NCAP'!D$39</f>
        <v>5.7567526831600004E-6</v>
      </c>
      <c r="I2067" s="1">
        <f>'[1]Electricity and CHPs_NCAP'!E$39</f>
        <v>3.06479812465974E-2</v>
      </c>
      <c r="J2067" s="1">
        <f>'[1]Electricity and CHPs_NCAP'!F$39</f>
        <v>6.2700425775498306E-5</v>
      </c>
      <c r="K2067" s="1">
        <f>'[1]Electricity and CHPs_NCAP'!G$39</f>
        <v>2.1220046995070799E-5</v>
      </c>
      <c r="L2067" s="1">
        <f>'[1]Electricity and CHPs_NCAP'!H$39</f>
        <v>6.2816067557798605E-5</v>
      </c>
      <c r="M2067" s="1">
        <f>'[1]Electricity and CHPs_NCAP'!I$39</f>
        <v>1.09506112111388E-2</v>
      </c>
      <c r="N2067" s="1">
        <f>'[1]Electricity and CHPs_NCAP'!J$39</f>
        <v>1.7012842816401999E-5</v>
      </c>
      <c r="O2067" s="1">
        <f>'[1]Electricity and CHPs_NCAP'!K$39</f>
        <v>2.6939332961917802E-4</v>
      </c>
      <c r="P2067" s="1">
        <f>'[1]Electricity and CHPs_NCAP'!L$39</f>
        <v>1.79713039626963E-3</v>
      </c>
      <c r="Q2067" s="1">
        <f>'[1]Electricity and CHPs_NCAP'!M$39</f>
        <v>2.3946780077050402E-2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0</v>
      </c>
      <c r="M2068" s="1">
        <f>'[1]Electricity and CHPs_NCAP'!I$40</f>
        <v>0</v>
      </c>
      <c r="N2068" s="1">
        <f>'[1]Electricity and CHPs_NCAP'!J$40</f>
        <v>0</v>
      </c>
      <c r="O2068" s="1">
        <f>'[1]Electricity and CHPs_NCAP'!K$40</f>
        <v>0</v>
      </c>
      <c r="P2068" s="1">
        <f>'[1]Electricity and CHPs_NCAP'!L$40</f>
        <v>0</v>
      </c>
      <c r="Q2068" s="1">
        <f>'[1]Electricity and CHPs_NCAP'!M$40</f>
        <v>0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2.3470038850346601E-4</v>
      </c>
      <c r="J2069" s="1">
        <f>'[1]Electricity and CHPs_NCAP'!F$47</f>
        <v>1.70437612108071E-4</v>
      </c>
      <c r="K2069" s="1">
        <f>'[1]Electricity and CHPs_NCAP'!G$47</f>
        <v>1.5659938615551601E-4</v>
      </c>
      <c r="L2069" s="1">
        <f>'[1]Electricity and CHPs_NCAP'!H$47</f>
        <v>2.4876292329030801E-4</v>
      </c>
      <c r="M2069" s="1">
        <f>'[1]Electricity and CHPs_NCAP'!I$47</f>
        <v>6.2678153076803095E-4</v>
      </c>
      <c r="N2069" s="1">
        <f>'[1]Electricity and CHPs_NCAP'!J$47</f>
        <v>6.0232770979225102E-6</v>
      </c>
      <c r="O2069" s="1">
        <f>'[1]Electricity and CHPs_NCAP'!K$47</f>
        <v>7.9839722187398604E-4</v>
      </c>
      <c r="P2069" s="1">
        <f>'[1]Electricity and CHPs_NCAP'!L$47</f>
        <v>3.7612387835276798E-4</v>
      </c>
      <c r="Q2069" s="1">
        <f>'[1]Electricity and CHPs_NCAP'!M$47</f>
        <v>1.64853204955239E-3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7.1414570104083344E-5</v>
      </c>
      <c r="H2070" s="1">
        <f>'[1]Electricity and CHPs_NCAP'!D$48</f>
        <v>3.0574149874283479E-4</v>
      </c>
      <c r="I2070" s="1">
        <f>'[1]Electricity and CHPs_NCAP'!E$48</f>
        <v>2.340425962594928E-6</v>
      </c>
      <c r="J2070" s="1">
        <f>'[1]Electricity and CHPs_NCAP'!F$48</f>
        <v>1.8289882032268339E-3</v>
      </c>
      <c r="K2070" s="1">
        <f>'[1]Electricity and CHPs_NCAP'!G$48</f>
        <v>5.1984150655618442E-4</v>
      </c>
      <c r="L2070" s="1">
        <f>'[1]Electricity and CHPs_NCAP'!H$48</f>
        <v>9.6164981150155494E-4</v>
      </c>
      <c r="M2070" s="1">
        <f>'[1]Electricity and CHPs_NCAP'!I$48</f>
        <v>1.0856256107679371E-3</v>
      </c>
      <c r="N2070" s="1">
        <f>'[1]Electricity and CHPs_NCAP'!J$48</f>
        <v>7.3379254308932637E-4</v>
      </c>
      <c r="O2070" s="1">
        <f>'[1]Electricity and CHPs_NCAP'!K$48</f>
        <v>8.6975033465317873E-4</v>
      </c>
      <c r="P2070" s="1">
        <f>'[1]Electricity and CHPs_NCAP'!L$48</f>
        <v>1.0850531638740392E-2</v>
      </c>
      <c r="Q2070" s="1">
        <f>'[1]Electricity and CHPs_NCAP'!M$48</f>
        <v>1.645393353771447E-3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5.1265690593835797E-5</v>
      </c>
      <c r="J2071" s="1">
        <f>'[1]Electricity and CHPs_NCAP'!F$49</f>
        <v>1.3332183487232681E-4</v>
      </c>
      <c r="K2071" s="1">
        <f>'[1]Electricity and CHPs_NCAP'!G$49</f>
        <v>3.1023506726856502E-6</v>
      </c>
      <c r="L2071" s="1">
        <f>'[1]Electricity and CHPs_NCAP'!H$49</f>
        <v>2.8045830684740602E-5</v>
      </c>
      <c r="M2071" s="1">
        <f>'[1]Electricity and CHPs_NCAP'!I$49</f>
        <v>3.1042274505714898E-4</v>
      </c>
      <c r="N2071" s="1">
        <f>'[1]Electricity and CHPs_NCAP'!J$49</f>
        <v>3.0267951073831999E-6</v>
      </c>
      <c r="O2071" s="1">
        <f>'[1]Electricity and CHPs_NCAP'!K$49</f>
        <v>2.64109567261338E-4</v>
      </c>
      <c r="P2071" s="1">
        <f>'[1]Electricity and CHPs_NCAP'!L$49</f>
        <v>3.5870788390955203E-6</v>
      </c>
      <c r="Q2071" s="1">
        <f>'[1]Electricity and CHPs_NCAP'!M$49</f>
        <v>8.0654473713352107E-4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1.7360692620253912E-4</v>
      </c>
      <c r="H2072" s="1">
        <f>'[1]Electricity and CHPs_NCAP'!D$51</f>
        <v>1.6876122187085771E-3</v>
      </c>
      <c r="I2072" s="1">
        <f>'[1]Electricity and CHPs_NCAP'!E$51</f>
        <v>3.9259504022341102E-2</v>
      </c>
      <c r="J2072" s="1">
        <f>'[1]Electricity and CHPs_NCAP'!F$51</f>
        <v>1.664592104946518E-3</v>
      </c>
      <c r="K2072" s="1">
        <f>'[1]Electricity and CHPs_NCAP'!G$51</f>
        <v>1.0486017071416841E-2</v>
      </c>
      <c r="L2072" s="1">
        <f>'[1]Electricity and CHPs_NCAP'!H$51</f>
        <v>1.1678592485867469E-2</v>
      </c>
      <c r="M2072" s="1">
        <f>'[1]Electricity and CHPs_NCAP'!I$51</f>
        <v>3.0034959846793101E-2</v>
      </c>
      <c r="N2072" s="1">
        <f>'[1]Electricity and CHPs_NCAP'!J$51</f>
        <v>2.2591253965628172E-3</v>
      </c>
      <c r="O2072" s="1">
        <f>'[1]Electricity and CHPs_NCAP'!K$51</f>
        <v>8.0681385151961434E-3</v>
      </c>
      <c r="P2072" s="1">
        <f>'[1]Electricity and CHPs_NCAP'!L$51</f>
        <v>3.793843066161802E-3</v>
      </c>
      <c r="Q2072" s="1">
        <f>'[1]Electricity and CHPs_NCAP'!M$51</f>
        <v>2.3788913057811091E-2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2.2320178370766698E-4</v>
      </c>
      <c r="J2073" s="1">
        <f>'[1]Electricity and CHPs_NCAP'!F$52</f>
        <v>6.6713321625907302E-4</v>
      </c>
      <c r="K2073" s="1">
        <f>'[1]Electricity and CHPs_NCAP'!G$52</f>
        <v>2.1658616894662779E-5</v>
      </c>
      <c r="L2073" s="1">
        <f>'[1]Electricity and CHPs_NCAP'!H$52</f>
        <v>2.0440533486214502E-4</v>
      </c>
      <c r="M2073" s="1">
        <f>'[1]Electricity and CHPs_NCAP'!I$52</f>
        <v>1.9545600961717712E-3</v>
      </c>
      <c r="N2073" s="1">
        <f>'[1]Electricity and CHPs_NCAP'!J$52</f>
        <v>6.1398171508257802E-5</v>
      </c>
      <c r="O2073" s="1">
        <f>'[1]Electricity and CHPs_NCAP'!K$52</f>
        <v>2.1975538974936702E-3</v>
      </c>
      <c r="P2073" s="1">
        <f>'[1]Electricity and CHPs_NCAP'!L$52</f>
        <v>5.4215516198264101E-5</v>
      </c>
      <c r="Q2073" s="1">
        <f>'[1]Electricity and CHPs_NCAP'!M$52</f>
        <v>5.4670818344310698E-3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2.619934429773E-2</v>
      </c>
      <c r="H2074" s="1">
        <f>'[1]Electricity and CHPs_NCAP'!D$54</f>
        <v>6.57221508113345E-3</v>
      </c>
      <c r="I2074" s="1">
        <f>'[1]Electricity and CHPs_NCAP'!E$54</f>
        <v>1.22240264145306E-2</v>
      </c>
      <c r="J2074" s="1">
        <f>'[1]Electricity and CHPs_NCAP'!F$54</f>
        <v>4.4082651355316201E-2</v>
      </c>
      <c r="K2074" s="1">
        <f>'[1]Electricity and CHPs_NCAP'!G$54</f>
        <v>2.9395462974683598E-2</v>
      </c>
      <c r="L2074" s="1">
        <f>'[1]Electricity and CHPs_NCAP'!H$54</f>
        <v>1.1278302880136501E-2</v>
      </c>
      <c r="M2074" s="1">
        <f>'[1]Electricity and CHPs_NCAP'!I$54</f>
        <v>4.4085003977681697E-2</v>
      </c>
      <c r="N2074" s="1">
        <f>'[1]Electricity and CHPs_NCAP'!J$54</f>
        <v>2.6372653594092299E-2</v>
      </c>
      <c r="O2074" s="1">
        <f>'[1]Electricity and CHPs_NCAP'!K$54</f>
        <v>1.43032426158974E-2</v>
      </c>
      <c r="P2074" s="1">
        <f>'[1]Electricity and CHPs_NCAP'!L$54</f>
        <v>4.4642835197325301E-2</v>
      </c>
      <c r="Q2074" s="1">
        <f>'[1]Electricity and CHPs_NCAP'!M$54</f>
        <v>2.6030976699169001E-2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2.7175293700871399E-2</v>
      </c>
      <c r="H2075" s="1">
        <f>'[1]Electricity and CHPs_NCAP'!D$55</f>
        <v>1.12950571744E-5</v>
      </c>
      <c r="I2075" s="1">
        <f>'[1]Electricity and CHPs_NCAP'!E$55</f>
        <v>0.116908169375027</v>
      </c>
      <c r="J2075" s="1">
        <f>'[1]Electricity and CHPs_NCAP'!F$55</f>
        <v>0.13277969532652001</v>
      </c>
      <c r="K2075" s="1">
        <f>'[1]Electricity and CHPs_NCAP'!G$55</f>
        <v>2.7752531178168199E-2</v>
      </c>
      <c r="L2075" s="1">
        <f>'[1]Electricity and CHPs_NCAP'!H$55</f>
        <v>5.6685978833469E-2</v>
      </c>
      <c r="M2075" s="1">
        <f>'[1]Electricity and CHPs_NCAP'!I$55</f>
        <v>1.08898980187393E-4</v>
      </c>
      <c r="N2075" s="1">
        <f>'[1]Electricity and CHPs_NCAP'!J$55</f>
        <v>7.5872949445937199E-2</v>
      </c>
      <c r="O2075" s="1">
        <f>'[1]Electricity and CHPs_NCAP'!K$55</f>
        <v>6.7738526205033803E-2</v>
      </c>
      <c r="P2075" s="1">
        <f>'[1]Electricity and CHPs_NCAP'!L$55</f>
        <v>6.3055494811561599E-2</v>
      </c>
      <c r="Q2075" s="1">
        <f>'[1]Electricity and CHPs_NCAP'!M$55</f>
        <v>7.9947418705633602E-4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1.9908990371387899E-4</v>
      </c>
      <c r="J2076" s="1">
        <f>'[1]Electricity and CHPs_NCAP'!F$58</f>
        <v>4.09824150302076E-4</v>
      </c>
      <c r="K2076" s="1">
        <f>'[1]Electricity and CHPs_NCAP'!G$58</f>
        <v>1.5609147011494099E-5</v>
      </c>
      <c r="L2076" s="1">
        <f>'[1]Electricity and CHPs_NCAP'!H$58</f>
        <v>2.27112799897323E-5</v>
      </c>
      <c r="M2076" s="1">
        <f>'[1]Electricity and CHPs_NCAP'!I$58</f>
        <v>9.9582969171524102E-4</v>
      </c>
      <c r="N2076" s="1">
        <f>'[1]Electricity and CHPs_NCAP'!J$58</f>
        <v>1.2043252945331499E-5</v>
      </c>
      <c r="O2076" s="1">
        <f>'[1]Electricity and CHPs_NCAP'!K$58</f>
        <v>8.1762600986514799E-4</v>
      </c>
      <c r="P2076" s="1">
        <f>'[1]Electricity and CHPs_NCAP'!L$58</f>
        <v>4.2897904384430602E-4</v>
      </c>
      <c r="Q2076" s="1">
        <f>'[1]Electricity and CHPs_NCAP'!M$58</f>
        <v>2.05566729789863E-3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1.2898299725200611E-6</v>
      </c>
      <c r="H2077" s="1">
        <f t="shared" si="2223"/>
        <v>2.016045081067917E-6</v>
      </c>
      <c r="I2077" s="1">
        <f t="shared" si="2223"/>
        <v>5.4774638833719747E-2</v>
      </c>
      <c r="J2077" s="1">
        <f t="shared" si="2223"/>
        <v>0.11603578257550276</v>
      </c>
      <c r="K2077" s="1">
        <f t="shared" si="2223"/>
        <v>5.0836552336662892E-2</v>
      </c>
      <c r="L2077" s="1">
        <f t="shared" ref="L2077:O2077" si="2224">SUM(L2078:L2083)</f>
        <v>8.4112667532133423E-2</v>
      </c>
      <c r="M2077" s="1">
        <f t="shared" si="2224"/>
        <v>7.2607253611032818E-2</v>
      </c>
      <c r="N2077" s="1">
        <f t="shared" si="2224"/>
        <v>1.9510764825512856E-2</v>
      </c>
      <c r="O2077" s="1">
        <f t="shared" si="2224"/>
        <v>4.0092932692151494E-2</v>
      </c>
      <c r="P2077" s="1">
        <f>SUM(P2078:P2083)</f>
        <v>0.10343971126786509</v>
      </c>
      <c r="Q2077" s="1">
        <f>SUM(Q2078:Q2083)</f>
        <v>6.3474950568781302E-2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5.0219117922328997E-7</v>
      </c>
      <c r="H2078" s="1">
        <f>'[1]Electricity and CHPs_NCAP'!D$19</f>
        <v>1.08262726026584E-6</v>
      </c>
      <c r="I2078" s="1">
        <f>'[1]Electricity and CHPs_NCAP'!E$19</f>
        <v>5.4156950464946597E-2</v>
      </c>
      <c r="J2078" s="1">
        <f>'[1]Electricity and CHPs_NCAP'!F$19</f>
        <v>0.10443571754693499</v>
      </c>
      <c r="K2078" s="1">
        <f>'[1]Electricity and CHPs_NCAP'!G$19</f>
        <v>3.0523423934051799E-2</v>
      </c>
      <c r="L2078" s="1">
        <f>'[1]Electricity and CHPs_NCAP'!H$19</f>
        <v>7.8068960883556707E-2</v>
      </c>
      <c r="M2078" s="1">
        <f>'[1]Electricity and CHPs_NCAP'!I$19</f>
        <v>2.7757754235714201E-2</v>
      </c>
      <c r="N2078" s="1">
        <f>'[1]Electricity and CHPs_NCAP'!J$19</f>
        <v>1.92780660567222E-2</v>
      </c>
      <c r="O2078" s="1">
        <f>'[1]Electricity and CHPs_NCAP'!K$19</f>
        <v>3.9631466161465401E-2</v>
      </c>
      <c r="P2078" s="1">
        <f>'[1]Electricity and CHPs_NCAP'!L$19</f>
        <v>9.0719123907720398E-2</v>
      </c>
      <c r="Q2078" s="1">
        <f>'[1]Electricity and CHPs_NCAP'!M$19</f>
        <v>4.4267684237006798E-2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</v>
      </c>
      <c r="M2079" s="1">
        <f>'[1]Electricity and CHPs_NCAP'!I$20</f>
        <v>0</v>
      </c>
      <c r="N2079" s="1">
        <f>'[1]Electricity and CHPs_NCAP'!J$20</f>
        <v>0</v>
      </c>
      <c r="O2079" s="1">
        <f>'[1]Electricity and CHPs_NCAP'!K$20</f>
        <v>0</v>
      </c>
      <c r="P2079" s="1">
        <f>'[1]Electricity and CHPs_NCAP'!L$20</f>
        <v>0</v>
      </c>
      <c r="Q2079" s="1">
        <f>'[1]Electricity and CHPs_NCAP'!M$20</f>
        <v>0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3.3336850146666099E-7</v>
      </c>
      <c r="H2080" s="1">
        <f>'[1]Electricity and CHPs_NCAP'!D$26</f>
        <v>4.3187548872988201E-7</v>
      </c>
      <c r="I2080" s="1">
        <f>'[1]Electricity and CHPs_NCAP'!E$26</f>
        <v>1.06662567745483E-6</v>
      </c>
      <c r="J2080" s="1">
        <f>'[1]Electricity and CHPs_NCAP'!F$26</f>
        <v>5.6640916594362803E-3</v>
      </c>
      <c r="K2080" s="1">
        <f>'[1]Electricity and CHPs_NCAP'!G$26</f>
        <v>1.8954540828036302E-2</v>
      </c>
      <c r="L2080" s="1">
        <f>'[1]Electricity and CHPs_NCAP'!H$26</f>
        <v>6.0397157888061603E-3</v>
      </c>
      <c r="M2080" s="1">
        <f>'[1]Electricity and CHPs_NCAP'!I$26</f>
        <v>3.9635212410166203E-2</v>
      </c>
      <c r="N2080" s="1">
        <f>'[1]Electricity and CHPs_NCAP'!J$26</f>
        <v>1.80257874334345E-6</v>
      </c>
      <c r="O2080" s="1">
        <f>'[1]Electricity and CHPs_NCAP'!K$26</f>
        <v>5.0972524911939502E-6</v>
      </c>
      <c r="P2080" s="1">
        <f>'[1]Electricity and CHPs_NCAP'!L$26</f>
        <v>7.6251711750379399E-3</v>
      </c>
      <c r="Q2080" s="1">
        <f>'[1]Electricity and CHPs_NCAP'!M$26</f>
        <v>1.69914708897041E-2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0</v>
      </c>
      <c r="M2081" s="1">
        <f>'[1]Electricity and CHPs_NCAP'!I$27</f>
        <v>0</v>
      </c>
      <c r="N2081" s="1">
        <f>'[1]Electricity and CHPs_NCAP'!J$27</f>
        <v>0</v>
      </c>
      <c r="O2081" s="1">
        <f>'[1]Electricity and CHPs_NCAP'!K$27</f>
        <v>0</v>
      </c>
      <c r="P2081" s="1">
        <f>'[1]Electricity and CHPs_NCAP'!L$27</f>
        <v>0</v>
      </c>
      <c r="Q2081" s="1">
        <f>'[1]Electricity and CHPs_NCAP'!M$27</f>
        <v>0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4.5427029183011002E-7</v>
      </c>
      <c r="H2082" s="1">
        <f>'[1]Electricity and CHPs_NCAP'!D$44</f>
        <v>5.0154233207219497E-7</v>
      </c>
      <c r="I2082" s="1">
        <f>'[1]Electricity and CHPs_NCAP'!E$44</f>
        <v>6.1662174309569601E-4</v>
      </c>
      <c r="J2082" s="1">
        <f>'[1]Electricity and CHPs_NCAP'!F$44</f>
        <v>5.9359733691314899E-3</v>
      </c>
      <c r="K2082" s="1">
        <f>'[1]Electricity and CHPs_NCAP'!G$44</f>
        <v>1.3585875745747899E-3</v>
      </c>
      <c r="L2082" s="1">
        <f>'[1]Electricity and CHPs_NCAP'!H$44</f>
        <v>3.9908597705567401E-6</v>
      </c>
      <c r="M2082" s="1">
        <f>'[1]Electricity and CHPs_NCAP'!I$44</f>
        <v>5.2142869651524097E-3</v>
      </c>
      <c r="N2082" s="1">
        <f>'[1]Electricity and CHPs_NCAP'!J$44</f>
        <v>2.30896190047312E-4</v>
      </c>
      <c r="O2082" s="1">
        <f>'[1]Electricity and CHPs_NCAP'!K$44</f>
        <v>4.5636927819489402E-4</v>
      </c>
      <c r="P2082" s="1">
        <f>'[1]Electricity and CHPs_NCAP'!L$44</f>
        <v>5.0954161851067504E-3</v>
      </c>
      <c r="Q2082" s="1">
        <f>'[1]Electricity and CHPs_NCAP'!M$44</f>
        <v>2.2157954420703998E-3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0</v>
      </c>
      <c r="M2083" s="1">
        <f>'[1]Electricity and CHPs_NCAP'!I$45</f>
        <v>0</v>
      </c>
      <c r="N2083" s="1">
        <f>'[1]Electricity and CHPs_NCAP'!J$45</f>
        <v>0</v>
      </c>
      <c r="O2083" s="1">
        <f>'[1]Electricity and CHPs_NCAP'!K$45</f>
        <v>0</v>
      </c>
      <c r="P2083" s="1">
        <f>'[1]Electricity and CHPs_NCAP'!L$45</f>
        <v>0</v>
      </c>
      <c r="Q2083" s="1">
        <f>'[1]Electricity and CHPs_NCAP'!M$45</f>
        <v>0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1.7601194131565034E-2</v>
      </c>
      <c r="H2084" s="1">
        <f t="shared" si="2226"/>
        <v>3.2519608303056273E-2</v>
      </c>
      <c r="I2084" s="1">
        <f t="shared" si="2226"/>
        <v>4.868349586819324E-2</v>
      </c>
      <c r="J2084" s="1">
        <f t="shared" si="2226"/>
        <v>4.6752060046914276E-2</v>
      </c>
      <c r="K2084" s="1">
        <f t="shared" si="2226"/>
        <v>6.595357129821558E-2</v>
      </c>
      <c r="L2084" s="1">
        <f t="shared" ref="L2084:O2084" si="2227">SUM(L2085:L2091)</f>
        <v>7.2830567727846282E-2</v>
      </c>
      <c r="M2084" s="1">
        <f t="shared" si="2227"/>
        <v>8.9467534393787657E-2</v>
      </c>
      <c r="N2084" s="1">
        <f t="shared" si="2227"/>
        <v>8.4764377768384608E-2</v>
      </c>
      <c r="O2084" s="1">
        <f t="shared" si="2227"/>
        <v>6.0192492758168542E-2</v>
      </c>
      <c r="P2084" s="1">
        <f>SUM(P2085:P2091)</f>
        <v>0.10718491196702359</v>
      </c>
      <c r="Q2084" s="1">
        <f>SUM(Q2085:Q2091)</f>
        <v>7.7822498257974881E-2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3.6199983283443303E-7</v>
      </c>
      <c r="H2085" s="1">
        <f>'[1]Electricity and CHPs_NCAP'!D$25</f>
        <v>8.9643174262459702E-3</v>
      </c>
      <c r="I2085" s="1">
        <f>'[1]Electricity and CHPs_NCAP'!E$25</f>
        <v>2.1422295833186E-2</v>
      </c>
      <c r="J2085" s="1">
        <f>'[1]Electricity and CHPs_NCAP'!F$25</f>
        <v>1.1567704565177901E-2</v>
      </c>
      <c r="K2085" s="1">
        <f>'[1]Electricity and CHPs_NCAP'!G$25</f>
        <v>1.43243390400172E-2</v>
      </c>
      <c r="L2085" s="1">
        <f>'[1]Electricity and CHPs_NCAP'!H$25</f>
        <v>1.61526440708443E-2</v>
      </c>
      <c r="M2085" s="1">
        <f>'[1]Electricity and CHPs_NCAP'!I$25</f>
        <v>3.8630845543446901E-3</v>
      </c>
      <c r="N2085" s="1">
        <f>'[1]Electricity and CHPs_NCAP'!J$25</f>
        <v>4.4849281038050896E-6</v>
      </c>
      <c r="O2085" s="1">
        <f>'[1]Electricity and CHPs_NCAP'!K$25</f>
        <v>1.0700227458687E-4</v>
      </c>
      <c r="P2085" s="1">
        <f>'[1]Electricity and CHPs_NCAP'!L$25</f>
        <v>1.018082038086E-2</v>
      </c>
      <c r="Q2085" s="1">
        <f>'[1]Electricity and CHPs_NCAP'!M$25</f>
        <v>7.8282962921382503E-5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0</v>
      </c>
      <c r="L2086" s="1">
        <f>'[1]Electricity and CHPs_NCAP'!H$31</f>
        <v>0</v>
      </c>
      <c r="M2086" s="1">
        <f>'[1]Electricity and CHPs_NCAP'!I$31</f>
        <v>0</v>
      </c>
      <c r="N2086" s="1">
        <f>'[1]Electricity and CHPs_NCAP'!J$31</f>
        <v>0</v>
      </c>
      <c r="O2086" s="1">
        <f>'[1]Electricity and CHPs_NCAP'!K$31</f>
        <v>0</v>
      </c>
      <c r="P2086" s="1">
        <f>'[1]Electricity and CHPs_NCAP'!L$31</f>
        <v>0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1.7600832131732198E-2</v>
      </c>
      <c r="H2087" s="1">
        <f>'[1]Electricity and CHPs_NCAP'!D$42</f>
        <v>2.3555290876810301E-2</v>
      </c>
      <c r="I2087" s="1">
        <f>'[1]Electricity and CHPs_NCAP'!E$42</f>
        <v>2.5867778866158E-2</v>
      </c>
      <c r="J2087" s="1">
        <f>'[1]Electricity and CHPs_NCAP'!F$42</f>
        <v>3.4722057580419498E-2</v>
      </c>
      <c r="K2087" s="1">
        <f>'[1]Electricity and CHPs_NCAP'!G$42</f>
        <v>5.1469272799226799E-2</v>
      </c>
      <c r="L2087" s="1">
        <f>'[1]Electricity and CHPs_NCAP'!H$42</f>
        <v>5.55939968084255E-2</v>
      </c>
      <c r="M2087" s="1">
        <f>'[1]Electricity and CHPs_NCAP'!I$42</f>
        <v>8.2965104510224902E-2</v>
      </c>
      <c r="N2087" s="1">
        <f>'[1]Electricity and CHPs_NCAP'!J$42</f>
        <v>8.4728493837682897E-2</v>
      </c>
      <c r="O2087" s="1">
        <f>'[1]Electricity and CHPs_NCAP'!K$42</f>
        <v>5.8331028231580997E-2</v>
      </c>
      <c r="P2087" s="1">
        <f>'[1]Electricity and CHPs_NCAP'!L$42</f>
        <v>9.5404848478134699E-2</v>
      </c>
      <c r="Q2087" s="1">
        <f>'[1]Electricity and CHPs_NCAP'!M$42</f>
        <v>7.3484245341188206E-2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0</v>
      </c>
      <c r="M2088" s="1">
        <f>'[1]Electricity and CHPs_NCAP'!I$43</f>
        <v>0</v>
      </c>
      <c r="N2088" s="1">
        <f>'[1]Electricity and CHPs_NCAP'!J$43</f>
        <v>0</v>
      </c>
      <c r="O2088" s="1">
        <f>'[1]Electricity and CHPs_NCAP'!K$43</f>
        <v>0</v>
      </c>
      <c r="P2088" s="1">
        <f>'[1]Electricity and CHPs_NCAP'!L$43</f>
        <v>0</v>
      </c>
      <c r="Q2088" s="1">
        <f>'[1]Electricity and CHPs_NCAP'!M$43</f>
        <v>0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2.6668145609991202E-4</v>
      </c>
      <c r="J2089" s="1">
        <f>'[1]Electricity and CHPs_NCAP'!F$50</f>
        <v>2.6716261194127146E-4</v>
      </c>
      <c r="K2089" s="1">
        <f>'[1]Electricity and CHPs_NCAP'!G$50</f>
        <v>8.3277092595980697E-5</v>
      </c>
      <c r="L2089" s="1">
        <f>'[1]Electricity and CHPs_NCAP'!H$50</f>
        <v>1.6000191344938438E-4</v>
      </c>
      <c r="M2089" s="1">
        <f>'[1]Electricity and CHPs_NCAP'!I$50</f>
        <v>9.4674999555526094E-4</v>
      </c>
      <c r="N2089" s="1">
        <f>'[1]Electricity and CHPs_NCAP'!J$50</f>
        <v>5.9871239207321797E-6</v>
      </c>
      <c r="O2089" s="1">
        <f>'[1]Electricity and CHPs_NCAP'!K$50</f>
        <v>4.8781028913828702E-4</v>
      </c>
      <c r="P2089" s="1">
        <f>'[1]Electricity and CHPs_NCAP'!L$50</f>
        <v>3.1511454936701208E-4</v>
      </c>
      <c r="Q2089" s="1">
        <f>'[1]Electricity and CHPs_NCAP'!M$50</f>
        <v>1.035244757465107E-3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5.9754289913134203E-4</v>
      </c>
      <c r="J2090" s="1">
        <f>'[1]Electricity and CHPs_NCAP'!F$53</f>
        <v>1.8796041611872767E-4</v>
      </c>
      <c r="K2090" s="1">
        <f>'[1]Electricity and CHPs_NCAP'!G$53</f>
        <v>5.16072751470222E-5</v>
      </c>
      <c r="L2090" s="1">
        <f>'[1]Electricity and CHPs_NCAP'!H$53</f>
        <v>4.5449871092018298E-4</v>
      </c>
      <c r="M2090" s="1">
        <f>'[1]Electricity and CHPs_NCAP'!I$53</f>
        <v>1.2758022640405849E-3</v>
      </c>
      <c r="N2090" s="1">
        <f>'[1]Electricity and CHPs_NCAP'!J$53</f>
        <v>2.1242593541987597E-5</v>
      </c>
      <c r="O2090" s="1">
        <f>'[1]Electricity and CHPs_NCAP'!K$53</f>
        <v>4.1934862481060397E-4</v>
      </c>
      <c r="P2090" s="1">
        <f>'[1]Electricity and CHPs_NCAP'!L$53</f>
        <v>1.044689158483744E-3</v>
      </c>
      <c r="Q2090" s="1">
        <f>'[1]Electricity and CHPs_NCAP'!M$53</f>
        <v>1.7614895238149209E-3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5.2919681361797996E-4</v>
      </c>
      <c r="J2091" s="1">
        <f>'[1]Electricity and CHPs_NCAP'!F$56</f>
        <v>7.1748732568759601E-6</v>
      </c>
      <c r="K2091" s="1">
        <f>'[1]Electricity and CHPs_NCAP'!G$56</f>
        <v>2.5075091228580801E-5</v>
      </c>
      <c r="L2091" s="1">
        <f>'[1]Electricity and CHPs_NCAP'!H$56</f>
        <v>4.6942622420692402E-4</v>
      </c>
      <c r="M2091" s="1">
        <f>'[1]Electricity and CHPs_NCAP'!I$56</f>
        <v>4.1679306962222898E-4</v>
      </c>
      <c r="N2091" s="1">
        <f>'[1]Electricity and CHPs_NCAP'!J$56</f>
        <v>4.1692851351978203E-6</v>
      </c>
      <c r="O2091" s="1">
        <f>'[1]Electricity and CHPs_NCAP'!K$56</f>
        <v>8.47303338051781E-4</v>
      </c>
      <c r="P2091" s="1">
        <f>'[1]Electricity and CHPs_NCAP'!L$56</f>
        <v>2.3943940017813001E-4</v>
      </c>
      <c r="Q2091" s="1">
        <f>'[1]Electricity and CHPs_NCAP'!M$56</f>
        <v>1.4632356725852601E-3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7.1321998305007503E-3</v>
      </c>
      <c r="H2092" s="1">
        <f t="shared" si="2228"/>
        <v>4.4875234490985599E-2</v>
      </c>
      <c r="I2092" s="1">
        <f t="shared" si="2228"/>
        <v>2.8553279862721999E-2</v>
      </c>
      <c r="J2092" s="1">
        <f t="shared" si="2228"/>
        <v>2.2038828016225601E-2</v>
      </c>
      <c r="K2092" s="1">
        <f t="shared" si="2228"/>
        <v>2.1967702157002399E-6</v>
      </c>
      <c r="L2092" s="1">
        <f t="shared" si="2228"/>
        <v>5.3213728193257502E-2</v>
      </c>
      <c r="M2092" s="1">
        <f t="shared" si="2228"/>
        <v>3.5659883525760702E-2</v>
      </c>
      <c r="N2092" s="1">
        <f t="shared" si="2228"/>
        <v>1.56726030992221E-2</v>
      </c>
      <c r="O2092" s="1">
        <f t="shared" si="2228"/>
        <v>6.6670291362212201E-6</v>
      </c>
      <c r="P2092" s="1">
        <f>P2093</f>
        <v>5.3320655877350201E-2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7.1321998305007503E-3</v>
      </c>
      <c r="H2093" s="1">
        <f>'[1]Electricity and CHPs_NCAP'!D$33</f>
        <v>4.4875234490985599E-2</v>
      </c>
      <c r="I2093" s="1">
        <f>'[1]Electricity and CHPs_NCAP'!E$33</f>
        <v>2.8553279862721999E-2</v>
      </c>
      <c r="J2093" s="1">
        <f>'[1]Electricity and CHPs_NCAP'!F$33</f>
        <v>2.2038828016225601E-2</v>
      </c>
      <c r="K2093" s="1">
        <f>'[1]Electricity and CHPs_NCAP'!G$33</f>
        <v>2.1967702157002399E-6</v>
      </c>
      <c r="L2093" s="1">
        <f>'[1]Electricity and CHPs_NCAP'!H$33</f>
        <v>5.3213728193257502E-2</v>
      </c>
      <c r="M2093" s="1">
        <f>'[1]Electricity and CHPs_NCAP'!I$33</f>
        <v>3.5659883525760702E-2</v>
      </c>
      <c r="N2093" s="1">
        <f>'[1]Electricity and CHPs_NCAP'!J$33</f>
        <v>1.56726030992221E-2</v>
      </c>
      <c r="O2093" s="1">
        <f>'[1]Electricity and CHPs_NCAP'!K$33</f>
        <v>6.6670291362212201E-6</v>
      </c>
      <c r="P2093" s="1">
        <f>'[1]Electricity and CHPs_NCAP'!L$33</f>
        <v>5.3320655877350201E-2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4.7944582382442646E-5</v>
      </c>
      <c r="H2094" s="1">
        <f t="shared" si="2229"/>
        <v>3.8567161504427343</v>
      </c>
      <c r="I2094" s="1">
        <f t="shared" si="2229"/>
        <v>4.096759619459724</v>
      </c>
      <c r="J2094" s="1">
        <f t="shared" si="2229"/>
        <v>2.0951281654840646</v>
      </c>
      <c r="K2094" s="1">
        <f t="shared" si="2229"/>
        <v>2.3501660007396294</v>
      </c>
      <c r="L2094" s="1">
        <f t="shared" ref="L2094:O2094" si="2230">SUM(L2095:L2099)</f>
        <v>6.7209484860097666</v>
      </c>
      <c r="M2094" s="1">
        <f t="shared" si="2230"/>
        <v>4.1923927845803775</v>
      </c>
      <c r="N2094" s="1">
        <f t="shared" si="2230"/>
        <v>2.425332276925126</v>
      </c>
      <c r="O2094" s="1">
        <f t="shared" si="2230"/>
        <v>3.4348990934243222</v>
      </c>
      <c r="P2094" s="1">
        <f>SUM(P2095:P2099)</f>
        <v>7.5632773735716228</v>
      </c>
      <c r="Q2094" s="1">
        <f>SUM(Q2095:Q2099)</f>
        <v>5.1174645099746057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4.4925119443077997E-2</v>
      </c>
      <c r="I2095" s="1">
        <f>'[1]Electricity and CHPs_NCAP'!E$34</f>
        <v>2.4290660903658123E-2</v>
      </c>
      <c r="J2095" s="1">
        <f>'[1]Electricity and CHPs_NCAP'!F$34</f>
        <v>0.17079787864097573</v>
      </c>
      <c r="K2095" s="1">
        <f>'[1]Electricity and CHPs_NCAP'!G$34</f>
        <v>1.1729031774656059E-3</v>
      </c>
      <c r="L2095" s="1">
        <f>'[1]Electricity and CHPs_NCAP'!H$34</f>
        <v>2.8092105993287691E-2</v>
      </c>
      <c r="M2095" s="1">
        <f>'[1]Electricity and CHPs_NCAP'!I$34</f>
        <v>9.3306094655108246E-5</v>
      </c>
      <c r="N2095" s="1">
        <f>'[1]Electricity and CHPs_NCAP'!J$34</f>
        <v>6.8282168746205312E-4</v>
      </c>
      <c r="O2095" s="1">
        <f>'[1]Electricity and CHPs_NCAP'!K$34</f>
        <v>3.0083359860597102E-4</v>
      </c>
      <c r="P2095" s="1">
        <f>'[1]Electricity and CHPs_NCAP'!L$34</f>
        <v>1.6274748730535051E-2</v>
      </c>
      <c r="Q2095" s="1">
        <f>'[1]Electricity and CHPs_NCAP'!M$34</f>
        <v>2.7343771805288988E-2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9.8126660514607906E-8</v>
      </c>
      <c r="H2096" s="1">
        <f>'[1]Electricity and CHPs_NCAP'!D$35</f>
        <v>1.76796763110155</v>
      </c>
      <c r="I2096" s="1">
        <f>'[1]Electricity and CHPs_NCAP'!E$35</f>
        <v>4.1140701488839499E-6</v>
      </c>
      <c r="J2096" s="1">
        <f>'[1]Electricity and CHPs_NCAP'!F$35</f>
        <v>0.69053479509825</v>
      </c>
      <c r="K2096" s="1">
        <f>'[1]Electricity and CHPs_NCAP'!G$35</f>
        <v>0.80695013854949604</v>
      </c>
      <c r="L2096" s="1">
        <f>'[1]Electricity and CHPs_NCAP'!H$35</f>
        <v>2.2438016320814498</v>
      </c>
      <c r="M2096" s="1">
        <f>'[1]Electricity and CHPs_NCAP'!I$35</f>
        <v>0.51996669572326504</v>
      </c>
      <c r="N2096" s="1">
        <f>'[1]Electricity and CHPs_NCAP'!J$35</f>
        <v>0.80520099440153003</v>
      </c>
      <c r="O2096" s="1">
        <f>'[1]Electricity and CHPs_NCAP'!K$35</f>
        <v>1.1381087446615199</v>
      </c>
      <c r="P2096" s="1">
        <f>'[1]Electricity and CHPs_NCAP'!L$35</f>
        <v>2.4839143630926501</v>
      </c>
      <c r="Q2096" s="1">
        <f>'[1]Electricity and CHPs_NCAP'!M$35</f>
        <v>0.77234280263671395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2.2286603781497042E-5</v>
      </c>
      <c r="H2097" s="1">
        <f>'[1]Electricity and CHPs_NCAP'!D$36</f>
        <v>0.79200058307235266</v>
      </c>
      <c r="I2097" s="1">
        <f>'[1]Electricity and CHPs_NCAP'!E$36</f>
        <v>2.6357089763579773</v>
      </c>
      <c r="J2097" s="1">
        <f>'[1]Electricity and CHPs_NCAP'!F$36</f>
        <v>0.46161248896315354</v>
      </c>
      <c r="K2097" s="1">
        <f>'[1]Electricity and CHPs_NCAP'!G$36</f>
        <v>0.75118746889913146</v>
      </c>
      <c r="L2097" s="1">
        <f>'[1]Electricity and CHPs_NCAP'!H$36</f>
        <v>2.2801074564731745</v>
      </c>
      <c r="M2097" s="1">
        <f>'[1]Electricity and CHPs_NCAP'!I$36</f>
        <v>2.2175895228078195</v>
      </c>
      <c r="N2097" s="1">
        <f>'[1]Electricity and CHPs_NCAP'!J$36</f>
        <v>0.71230792083010708</v>
      </c>
      <c r="O2097" s="1">
        <f>'[1]Electricity and CHPs_NCAP'!K$36</f>
        <v>1.0979399067165092</v>
      </c>
      <c r="P2097" s="1">
        <f>'[1]Electricity and CHPs_NCAP'!L$36</f>
        <v>2.6018801332259787</v>
      </c>
      <c r="Q2097" s="1">
        <f>'[1]Electricity and CHPs_NCAP'!M$36</f>
        <v>2.5558274765335685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2.5492373526918345E-5</v>
      </c>
      <c r="H2098" s="1">
        <f>'[1]Electricity and CHPs_NCAP'!D$37</f>
        <v>1.2518124529340979</v>
      </c>
      <c r="I2098" s="1">
        <f>'[1]Electricity and CHPs_NCAP'!E$37</f>
        <v>1.4367446123158398</v>
      </c>
      <c r="J2098" s="1">
        <f>'[1]Electricity and CHPs_NCAP'!F$37</f>
        <v>0.24964340312482</v>
      </c>
      <c r="K2098" s="1">
        <f>'[1]Electricity and CHPs_NCAP'!G$37</f>
        <v>0.36508930143002322</v>
      </c>
      <c r="L2098" s="1">
        <f>'[1]Electricity and CHPs_NCAP'!H$37</f>
        <v>1.850934992721716</v>
      </c>
      <c r="M2098" s="1">
        <f>'[1]Electricity and CHPs_NCAP'!I$37</f>
        <v>1.3901383436266359</v>
      </c>
      <c r="N2098" s="1">
        <f>'[1]Electricity and CHPs_NCAP'!J$37</f>
        <v>0.41892002972228798</v>
      </c>
      <c r="O2098" s="1">
        <f>'[1]Electricity and CHPs_NCAP'!K$37</f>
        <v>0.59921805281319995</v>
      </c>
      <c r="P2098" s="1">
        <f>'[1]Electricity and CHPs_NCAP'!L$37</f>
        <v>2.0681999994940421</v>
      </c>
      <c r="Q2098" s="1">
        <f>'[1]Electricity and CHPs_NCAP'!M$37</f>
        <v>1.6185062679515538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6.7478413512647295E-8</v>
      </c>
      <c r="H2099" s="1">
        <f>'[1]Electricity and CHPs_NCAP'!D$38</f>
        <v>1.0363891655661201E-5</v>
      </c>
      <c r="I2099" s="1">
        <f>'[1]Electricity and CHPs_NCAP'!E$38</f>
        <v>1.12558120998696E-5</v>
      </c>
      <c r="J2099" s="1">
        <f>'[1]Electricity and CHPs_NCAP'!F$38</f>
        <v>0.52253959965686503</v>
      </c>
      <c r="K2099" s="1">
        <f>'[1]Electricity and CHPs_NCAP'!G$38</f>
        <v>0.42576618868351301</v>
      </c>
      <c r="L2099" s="1">
        <f>'[1]Electricity and CHPs_NCAP'!H$38</f>
        <v>0.31801229874013898</v>
      </c>
      <c r="M2099" s="1">
        <f>'[1]Electricity and CHPs_NCAP'!I$38</f>
        <v>6.4604916328002096E-2</v>
      </c>
      <c r="N2099" s="1">
        <f>'[1]Electricity and CHPs_NCAP'!J$38</f>
        <v>0.48822051028373897</v>
      </c>
      <c r="O2099" s="1">
        <f>'[1]Electricity and CHPs_NCAP'!K$38</f>
        <v>0.59933155563448703</v>
      </c>
      <c r="P2099" s="1">
        <f>'[1]Electricity and CHPs_NCAP'!L$38</f>
        <v>0.39300812902841697</v>
      </c>
      <c r="Q2099" s="1">
        <f>'[1]Electricity and CHPs_NCAP'!M$38</f>
        <v>0.14344419104747999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4.3373771659925298E-4</v>
      </c>
      <c r="L2100" s="1">
        <f>'[1]Electricity and CHPs_NCAP'!H$32</f>
        <v>3.7886216752636398E-4</v>
      </c>
      <c r="M2100" s="1">
        <f>'[1]Electricity and CHPs_NCAP'!I$32</f>
        <v>1.4237690032089001E-6</v>
      </c>
      <c r="N2100" s="1">
        <f>'[1]Electricity and CHPs_NCAP'!J$32</f>
        <v>5.94622169002418E-5</v>
      </c>
      <c r="O2100" s="1">
        <f>'[1]Electricity and CHPs_NCAP'!K$32</f>
        <v>2.2332242098579899E-6</v>
      </c>
      <c r="P2100" s="1">
        <f>'[1]Electricity and CHPs_NCAP'!L$32</f>
        <v>9.2019500369319902E-4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4.3373771659925298E-4</v>
      </c>
      <c r="L2101" s="1">
        <f t="shared" ref="L2101:O2101" si="2232">L2100</f>
        <v>3.7886216752636398E-4</v>
      </c>
      <c r="M2101" s="1">
        <f t="shared" si="2232"/>
        <v>1.4237690032089001E-6</v>
      </c>
      <c r="N2101" s="1">
        <f t="shared" si="2232"/>
        <v>5.94622169002418E-5</v>
      </c>
      <c r="O2101" s="1">
        <f t="shared" si="2232"/>
        <v>2.2332242098579899E-6</v>
      </c>
      <c r="P2101" s="1">
        <f>P2100</f>
        <v>9.2019500369319902E-4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4.9006641211799603E-4</v>
      </c>
      <c r="J2102" s="1">
        <f t="shared" si="2233"/>
        <v>7.4374712502781103E-4</v>
      </c>
      <c r="K2102" s="1">
        <f t="shared" si="2233"/>
        <v>7.3483593564733097E-4</v>
      </c>
      <c r="L2102" s="1">
        <f t="shared" ref="L2102:O2102" si="2234">SUM(L2103:L2105)</f>
        <v>4.9302090252970759E-4</v>
      </c>
      <c r="M2102" s="1">
        <f t="shared" si="2234"/>
        <v>3.5393184410899342E-3</v>
      </c>
      <c r="N2102" s="1">
        <f t="shared" si="2234"/>
        <v>1.959466046396509E-5</v>
      </c>
      <c r="O2102" s="1">
        <f t="shared" si="2234"/>
        <v>7.6641592004015203E-3</v>
      </c>
      <c r="P2102" s="1">
        <f>SUM(P2103:P2105)</f>
        <v>7.1719806195581926E-3</v>
      </c>
      <c r="Q2102" s="1">
        <f>SUM(Q2103:Q2105)</f>
        <v>6.8234196559772298E-3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3.3675219304292703E-4</v>
      </c>
      <c r="L2103" s="1">
        <f>'[1]Electricity and CHPs_NCAP'!H$30</f>
        <v>5.2233666776756597E-5</v>
      </c>
      <c r="M2103" s="1">
        <f>'[1]Electricity and CHPs_NCAP'!I$30</f>
        <v>3.8299844253519399E-4</v>
      </c>
      <c r="N2103" s="1">
        <f>'[1]Electricity and CHPs_NCAP'!J$30</f>
        <v>6.0931365781455902E-6</v>
      </c>
      <c r="O2103" s="1">
        <f>'[1]Electricity and CHPs_NCAP'!K$30</f>
        <v>1.8593906079855001E-3</v>
      </c>
      <c r="P2103" s="1">
        <f>'[1]Electricity and CHPs_NCAP'!L$30</f>
        <v>6.0072379931380903E-3</v>
      </c>
      <c r="Q2103" s="1">
        <f>'[1]Electricity and CHPs_NCAP'!M$30</f>
        <v>1.64281428632005E-3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3.1936318386221801E-4</v>
      </c>
      <c r="J2104" s="1">
        <f>'[1]Electricity and CHPs_NCAP'!F$46</f>
        <v>4.9074337903333703E-4</v>
      </c>
      <c r="K2104" s="1">
        <f>'[1]Electricity and CHPs_NCAP'!G$46</f>
        <v>3.2518131825718001E-4</v>
      </c>
      <c r="L2104" s="1">
        <f>'[1]Electricity and CHPs_NCAP'!H$46</f>
        <v>2.6561486990945199E-4</v>
      </c>
      <c r="M2104" s="1">
        <f>'[1]Electricity and CHPs_NCAP'!I$46</f>
        <v>1.93984374042545E-3</v>
      </c>
      <c r="N2104" s="1">
        <f>'[1]Electricity and CHPs_NCAP'!J$46</f>
        <v>7.4108966679334798E-6</v>
      </c>
      <c r="O2104" s="1">
        <f>'[1]Electricity and CHPs_NCAP'!K$46</f>
        <v>3.7380618726524902E-3</v>
      </c>
      <c r="P2104" s="1">
        <f>'[1]Electricity and CHPs_NCAP'!L$46</f>
        <v>1.01324552501571E-3</v>
      </c>
      <c r="Q2104" s="1">
        <f>'[1]Electricity and CHPs_NCAP'!M$46</f>
        <v>2.7087842990848499E-3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1.7070322825577799E-4</v>
      </c>
      <c r="J2105" s="1">
        <f>'[1]Electricity and CHPs_NCAP'!F$57</f>
        <v>2.53003745994474E-4</v>
      </c>
      <c r="K2105" s="1">
        <f>'[1]Electricity and CHPs_NCAP'!G$57</f>
        <v>7.2902424347223905E-5</v>
      </c>
      <c r="L2105" s="1">
        <f>'[1]Electricity and CHPs_NCAP'!H$57</f>
        <v>1.7517236584349899E-4</v>
      </c>
      <c r="M2105" s="1">
        <f>'[1]Electricity and CHPs_NCAP'!I$57</f>
        <v>1.2164762581292901E-3</v>
      </c>
      <c r="N2105" s="1">
        <f>'[1]Electricity and CHPs_NCAP'!J$57</f>
        <v>6.0906272178860199E-6</v>
      </c>
      <c r="O2105" s="1">
        <f>'[1]Electricity and CHPs_NCAP'!K$57</f>
        <v>2.0667067197635302E-3</v>
      </c>
      <c r="P2105" s="1">
        <f>'[1]Electricity and CHPs_NCAP'!L$57</f>
        <v>1.5149710140439199E-4</v>
      </c>
      <c r="Q2105" s="1">
        <f>'[1]Electricity and CHPs_NCAP'!M$57</f>
        <v>2.47182107057233E-3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7.6335189802609511E-3</v>
      </c>
      <c r="G2106" s="1">
        <f t="shared" si="2235"/>
        <v>1.3497521679675759E-5</v>
      </c>
      <c r="H2106" s="1">
        <f t="shared" si="2235"/>
        <v>3.7951793302635865E-5</v>
      </c>
      <c r="I2106" s="1">
        <f t="shared" si="2235"/>
        <v>0.13013862079562352</v>
      </c>
      <c r="J2106" s="1">
        <f t="shared" si="2235"/>
        <v>1.9472025281219777E-2</v>
      </c>
      <c r="K2106" s="1">
        <f t="shared" si="2235"/>
        <v>0.16658296049084442</v>
      </c>
      <c r="L2106" s="1">
        <f t="shared" ref="L2106:O2106" si="2236">SUM(L2107:L2113)</f>
        <v>0.20977016081329944</v>
      </c>
      <c r="M2106" s="1">
        <f t="shared" si="2236"/>
        <v>0.17560758160134537</v>
      </c>
      <c r="N2106" s="1">
        <f t="shared" si="2236"/>
        <v>0.21230669827869614</v>
      </c>
      <c r="O2106" s="1">
        <f t="shared" si="2236"/>
        <v>0.23534177069072765</v>
      </c>
      <c r="P2106" s="1">
        <f>SUM(P2107:P2113)</f>
        <v>0.30986153117549881</v>
      </c>
      <c r="Q2106" s="1">
        <f>SUM(Q2107:Q2113)</f>
        <v>0.17887030611026974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1.38513719387359E-6</v>
      </c>
      <c r="H2107" s="1">
        <f>'[1]Electricity and CHPs_NCAP'!D$63</f>
        <v>1.41440043292989E-6</v>
      </c>
      <c r="I2107" s="1">
        <f>'[1]Electricity and CHPs_NCAP'!E$63</f>
        <v>1.3178856431536601E-6</v>
      </c>
      <c r="J2107" s="1">
        <f>'[1]Electricity and CHPs_NCAP'!F$63</f>
        <v>3.6104020493268102E-6</v>
      </c>
      <c r="K2107" s="1">
        <f>'[1]Electricity and CHPs_NCAP'!G$63</f>
        <v>4.5422405871728102E-6</v>
      </c>
      <c r="L2107" s="1">
        <f>'[1]Electricity and CHPs_NCAP'!H$63</f>
        <v>6.5122486452691001E-6</v>
      </c>
      <c r="M2107" s="1">
        <f>'[1]Electricity and CHPs_NCAP'!I$63</f>
        <v>4.5979941589692599E-6</v>
      </c>
      <c r="N2107" s="1">
        <f>'[1]Electricity and CHPs_NCAP'!J$63</f>
        <v>2.8175314252401801E-6</v>
      </c>
      <c r="O2107" s="1">
        <f>'[1]Electricity and CHPs_NCAP'!K$63</f>
        <v>6.0412871568470402E-6</v>
      </c>
      <c r="P2107" s="1">
        <f>'[1]Electricity and CHPs_NCAP'!L$63</f>
        <v>5.3577369577388902E-6</v>
      </c>
      <c r="Q2107" s="1">
        <f>'[1]Electricity and CHPs_NCAP'!M$63</f>
        <v>3.7543515662681801E-5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1.2801787812516301E-3</v>
      </c>
      <c r="G2108" s="1">
        <f>'[1]Electricity and CHPs_NCAP'!C$64</f>
        <v>1.9639510441205299E-6</v>
      </c>
      <c r="H2108" s="1">
        <f>'[1]Electricity and CHPs_NCAP'!D$64</f>
        <v>7.3256597975981702E-6</v>
      </c>
      <c r="I2108" s="1">
        <f>'[1]Electricity and CHPs_NCAP'!E$64</f>
        <v>2.2857050953290799E-4</v>
      </c>
      <c r="J2108" s="1">
        <f>'[1]Electricity and CHPs_NCAP'!F$64</f>
        <v>2.6577479044638101E-3</v>
      </c>
      <c r="K2108" s="1">
        <f>'[1]Electricity and CHPs_NCAP'!G$64</f>
        <v>4.3385783308444302E-2</v>
      </c>
      <c r="L2108" s="1">
        <f>'[1]Electricity and CHPs_NCAP'!H$64</f>
        <v>3.1811812725562501E-2</v>
      </c>
      <c r="M2108" s="1">
        <f>'[1]Electricity and CHPs_NCAP'!I$64</f>
        <v>3.0018057618284501E-2</v>
      </c>
      <c r="N2108" s="1">
        <f>'[1]Electricity and CHPs_NCAP'!J$64</f>
        <v>3.2394959809766803E-2</v>
      </c>
      <c r="O2108" s="1">
        <f>'[1]Electricity and CHPs_NCAP'!K$64</f>
        <v>2.9103069824153401E-2</v>
      </c>
      <c r="P2108" s="1">
        <f>'[1]Electricity and CHPs_NCAP'!L$64</f>
        <v>4.2237429735918298E-2</v>
      </c>
      <c r="Q2108" s="1">
        <f>'[1]Electricity and CHPs_NCAP'!M$64</f>
        <v>1.7688484333685799E-2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9.5121403593586499E-4</v>
      </c>
      <c r="G2109" s="1">
        <f>'[1]Electricity and CHPs_NCAP'!C$65</f>
        <v>1.4993147177146501E-6</v>
      </c>
      <c r="H2109" s="1">
        <f>'[1]Electricity and CHPs_NCAP'!D$65</f>
        <v>5.54550146392756E-6</v>
      </c>
      <c r="I2109" s="1">
        <f>'[1]Electricity and CHPs_NCAP'!E$65</f>
        <v>2.0442085265105799E-4</v>
      </c>
      <c r="J2109" s="1">
        <f>'[1]Electricity and CHPs_NCAP'!F$65</f>
        <v>2.0893412693587599E-3</v>
      </c>
      <c r="K2109" s="1">
        <f>'[1]Electricity and CHPs_NCAP'!G$65</f>
        <v>9.6023051791202501E-3</v>
      </c>
      <c r="L2109" s="1">
        <f>'[1]Electricity and CHPs_NCAP'!H$65</f>
        <v>0.13186391488497801</v>
      </c>
      <c r="M2109" s="1">
        <f>'[1]Electricity and CHPs_NCAP'!I$65</f>
        <v>4.9012047171849697E-2</v>
      </c>
      <c r="N2109" s="1">
        <f>'[1]Electricity and CHPs_NCAP'!J$65</f>
        <v>0.10791165362776201</v>
      </c>
      <c r="O2109" s="1">
        <f>'[1]Electricity and CHPs_NCAP'!K$65</f>
        <v>0.12665754662918899</v>
      </c>
      <c r="P2109" s="1">
        <f>'[1]Electricity and CHPs_NCAP'!L$65</f>
        <v>0.15010095902069301</v>
      </c>
      <c r="Q2109" s="1">
        <f>'[1]Electricity and CHPs_NCAP'!M$65</f>
        <v>0.108920040761464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8.9934849764293804E-4</v>
      </c>
      <c r="G2110" s="1">
        <f>'[1]Electricity and CHPs_NCAP'!C$66</f>
        <v>1.42978934075961E-6</v>
      </c>
      <c r="H2110" s="1">
        <f>'[1]Electricity and CHPs_NCAP'!D$66</f>
        <v>3.75027398627984E-6</v>
      </c>
      <c r="I2110" s="1">
        <f>'[1]Electricity and CHPs_NCAP'!E$66</f>
        <v>2.42331850713636E-2</v>
      </c>
      <c r="J2110" s="1">
        <f>'[1]Electricity and CHPs_NCAP'!F$66</f>
        <v>2.53978329287902E-3</v>
      </c>
      <c r="K2110" s="1">
        <f>'[1]Electricity and CHPs_NCAP'!G$66</f>
        <v>2.0719082037013899E-2</v>
      </c>
      <c r="L2110" s="1">
        <f>'[1]Electricity and CHPs_NCAP'!H$66</f>
        <v>8.6614256913699599E-3</v>
      </c>
      <c r="M2110" s="1">
        <f>'[1]Electricity and CHPs_NCAP'!I$66</f>
        <v>1.93331753188292E-2</v>
      </c>
      <c r="N2110" s="1">
        <f>'[1]Electricity and CHPs_NCAP'!J$66</f>
        <v>1.1726725464011699E-2</v>
      </c>
      <c r="O2110" s="1">
        <f>'[1]Electricity and CHPs_NCAP'!K$66</f>
        <v>1.7902098606177499E-2</v>
      </c>
      <c r="P2110" s="1">
        <f>'[1]Electricity and CHPs_NCAP'!L$66</f>
        <v>2.29363051866436E-2</v>
      </c>
      <c r="Q2110" s="1">
        <f>'[1]Electricity and CHPs_NCAP'!M$66</f>
        <v>1.4737253179337099E-2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1.8005285312869151E-3</v>
      </c>
      <c r="G2111" s="1">
        <f>'[1]Electricity and CHPs_NCAP'!C$67</f>
        <v>2.8944519766889599E-6</v>
      </c>
      <c r="H2111" s="1">
        <f>'[1]Electricity and CHPs_NCAP'!D$67</f>
        <v>8.1022749308400193E-6</v>
      </c>
      <c r="I2111" s="1">
        <f>'[1]Electricity and CHPs_NCAP'!E$67</f>
        <v>4.0307904374894302E-2</v>
      </c>
      <c r="J2111" s="1">
        <f>'[1]Electricity and CHPs_NCAP'!F$67</f>
        <v>3.7007115736469301E-3</v>
      </c>
      <c r="K2111" s="1">
        <f>'[1]Electricity and CHPs_NCAP'!G$67</f>
        <v>3.3952980458045401E-2</v>
      </c>
      <c r="L2111" s="1">
        <f>'[1]Electricity and CHPs_NCAP'!H$67</f>
        <v>1.461888212217937E-2</v>
      </c>
      <c r="M2111" s="1">
        <f>'[1]Electricity and CHPs_NCAP'!I$67</f>
        <v>2.87500405123341E-2</v>
      </c>
      <c r="N2111" s="1">
        <f>'[1]Electricity and CHPs_NCAP'!J$67</f>
        <v>2.27849173979391E-2</v>
      </c>
      <c r="O2111" s="1">
        <f>'[1]Electricity and CHPs_NCAP'!K$67</f>
        <v>2.3163981183818801E-2</v>
      </c>
      <c r="P2111" s="1">
        <f>'[1]Electricity and CHPs_NCAP'!L$67</f>
        <v>3.5623471692626099E-2</v>
      </c>
      <c r="Q2111" s="1">
        <f>'[1]Electricity and CHPs_NCAP'!M$67</f>
        <v>1.3899952531458249E-2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1.8005462385790269E-3</v>
      </c>
      <c r="G2112" s="1">
        <f>'[1]Electricity and CHPs_NCAP'!C$68</f>
        <v>2.8933193646739001E-6</v>
      </c>
      <c r="H2112" s="1">
        <f>'[1]Electricity and CHPs_NCAP'!D$68</f>
        <v>8.0731576935509786E-6</v>
      </c>
      <c r="I2112" s="1">
        <f>'[1]Electricity and CHPs_NCAP'!E$68</f>
        <v>4.0291576310116803E-2</v>
      </c>
      <c r="J2112" s="1">
        <f>'[1]Electricity and CHPs_NCAP'!F$68</f>
        <v>3.9713168437725899E-3</v>
      </c>
      <c r="K2112" s="1">
        <f>'[1]Electricity and CHPs_NCAP'!G$68</f>
        <v>3.6381727150405198E-2</v>
      </c>
      <c r="L2112" s="1">
        <f>'[1]Electricity and CHPs_NCAP'!H$68</f>
        <v>1.3286438677189361E-2</v>
      </c>
      <c r="M2112" s="1">
        <f>'[1]Electricity and CHPs_NCAP'!I$68</f>
        <v>2.9375382516591102E-2</v>
      </c>
      <c r="N2112" s="1">
        <f>'[1]Electricity and CHPs_NCAP'!J$68</f>
        <v>2.2726819387028099E-2</v>
      </c>
      <c r="O2112" s="1">
        <f>'[1]Electricity and CHPs_NCAP'!K$68</f>
        <v>2.2869945335445202E-2</v>
      </c>
      <c r="P2112" s="1">
        <f>'[1]Electricity and CHPs_NCAP'!L$68</f>
        <v>3.5890973146769901E-2</v>
      </c>
      <c r="Q2112" s="1">
        <f>'[1]Electricity and CHPs_NCAP'!M$68</f>
        <v>1.3812044209018909E-2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9.0170289556457605E-4</v>
      </c>
      <c r="G2113" s="1">
        <f>'[1]Electricity and CHPs_NCAP'!C$69</f>
        <v>1.4315580418445199E-6</v>
      </c>
      <c r="H2113" s="1">
        <f>'[1]Electricity and CHPs_NCAP'!D$69</f>
        <v>3.7405249975094001E-6</v>
      </c>
      <c r="I2113" s="1">
        <f>'[1]Electricity and CHPs_NCAP'!E$69</f>
        <v>2.48716457914217E-2</v>
      </c>
      <c r="J2113" s="1">
        <f>'[1]Electricity and CHPs_NCAP'!F$69</f>
        <v>4.5095139950493404E-3</v>
      </c>
      <c r="K2113" s="1">
        <f>'[1]Electricity and CHPs_NCAP'!G$69</f>
        <v>2.25365401172282E-2</v>
      </c>
      <c r="L2113" s="1">
        <f>'[1]Electricity and CHPs_NCAP'!H$69</f>
        <v>9.5211744633749394E-3</v>
      </c>
      <c r="M2113" s="1">
        <f>'[1]Electricity and CHPs_NCAP'!I$69</f>
        <v>1.9114280469297799E-2</v>
      </c>
      <c r="N2113" s="1">
        <f>'[1]Electricity and CHPs_NCAP'!J$69</f>
        <v>1.47588050607632E-2</v>
      </c>
      <c r="O2113" s="1">
        <f>'[1]Electricity and CHPs_NCAP'!K$69</f>
        <v>1.5639087824786901E-2</v>
      </c>
      <c r="P2113" s="1">
        <f>'[1]Electricity and CHPs_NCAP'!L$69</f>
        <v>2.3067034655890099E-2</v>
      </c>
      <c r="Q2113" s="1">
        <f>'[1]Electricity and CHPs_NCAP'!M$69</f>
        <v>9.7749875796429905E-3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4.7002016589045884E-4</v>
      </c>
      <c r="G2114" s="3">
        <f t="shared" si="2237"/>
        <v>0.42756822599071409</v>
      </c>
      <c r="H2114" s="3">
        <f t="shared" si="2237"/>
        <v>1.0486735572002499</v>
      </c>
      <c r="I2114" s="3">
        <f t="shared" si="2237"/>
        <v>2.3315653302722761</v>
      </c>
      <c r="J2114" s="3">
        <f t="shared" si="2237"/>
        <v>3.1903479869989964</v>
      </c>
      <c r="K2114" s="3">
        <f t="shared" si="2237"/>
        <v>2.035727536956911</v>
      </c>
      <c r="L2114" s="3">
        <f t="shared" ref="L2114:O2114" si="2238">SUM(L2115:L2164)</f>
        <v>2.4893291590649693</v>
      </c>
      <c r="M2114" s="3">
        <f t="shared" si="2238"/>
        <v>2.8788640041193467</v>
      </c>
      <c r="N2114" s="3">
        <f t="shared" si="2238"/>
        <v>2.4391526611728924</v>
      </c>
      <c r="O2114" s="3">
        <f t="shared" si="2238"/>
        <v>2.3808547470265706</v>
      </c>
      <c r="P2114" s="3">
        <f>SUM(P2115:P2164)</f>
        <v>2.5125713088299104</v>
      </c>
      <c r="Q2114" s="3">
        <f>SUM(Q2115:Q2164)</f>
        <v>2.0427389890407537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1.2518387103605701E-4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2.7524342036149099E-3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6.1130299179954297E-4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5.9366652808169997E-4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7.8975605613753697E-4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4.3074587987921097E-2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9.4419012912554598E-2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0.16322049524503099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8.9348551430972895E-2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8.9729074420435706E-2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0.11734054086762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4.7390465062535699E-2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9.3421448335878797E-5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4.1828738402011398E-4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0.20264837344133399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0.60308112145177295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1.1749767408263001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0.54301381632520096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0.721822099099385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0.98528984758075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0.61038490112604304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0.65378892203489902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0.65723452195736598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0.48256293504079301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9.0965608968842997E-5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2.7397197857473498E-3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2.59713849885891E-3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0.180794086275507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0.37911603763430701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0.32544852288829901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0.27304517353372898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0.32620595835111899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0.42791640788199298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0.423021004532464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0.66069117008920397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0.41668764923778401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1.6044923754967999E-4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6.9636148036574003E-2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7.4743018448988993E-2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0.17113784984265201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0.132709076290841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7.3543499710612796E-3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0.13672436213081299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0.112373711480435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0.17272540051878399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0.11529190635808199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2.45035963581786E-2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0.25977151824505401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1.04826368248809E-4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1.04389756391647E-4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7.6769576229174697E-5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1.01025562605437E-4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1.36896604380113E-4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2.0567304681813999E-4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1.0482964251471799E-4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4.9083053155976901E-4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8.3614943415788597E-4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9.0162705758700895E-4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1.51749556344656E-3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5.9959470752485597E-5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2.3315647370060401E-4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1.6231427070569499E-4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2.4446341906301502E-4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2.6813573510337403E-4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3.8825684083121001E-4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1.30099376830109E-4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8.0367146498636804E-4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1.25710843463247E-2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1.8016963719374699E-2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1.1615401020313399E-2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7.36018168919517E-4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3.3912172472426602E-2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1.3251699661942E-2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3.0150112639392299E-2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1.6023689292768699E-3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1.5972117882867402E-2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1.5629506127688399E-4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4.2579430035434601E-2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5.9890002437134804E-3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3.1060425108382001E-3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3.6801729937321098E-3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2.0936789381618799E-4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3.2888716544399101E-4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2.8498010726641802E-4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6.0081783502735403E-4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7.1919855750266003E-4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1.54416002399848E-3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1.6485856563918299E-4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2.7682674664787701E-2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2.1889299449219299E-4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1.3787123157055101E-4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0.107287856828927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1.21397407683092E-4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1.21322618966586E-4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1.1304522590960299E-4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2.2142704462635099E-4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4.6897333001956698E-4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3.1243621629847102E-4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9.8054195334798706E-4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9.3898898589545602E-5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3.13624308904724E-5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3.1277779916163002E-5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4.2477157998085501E-5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8.4723785400623696E-5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3.47654373675622E-4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2.7659457125500799E-4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1.2697952852857501E-3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1.2578592829929399E-3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7.6964346981939203E-4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1.44338863128373E-3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9.4245736688496599E-5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3.1984207551395298E-5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3.2151459584508502E-5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4.4365350906426298E-5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3.1539225930545402E-2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7.5908701334454404E-2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0.31195668306251401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0.334010000173457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1.7077338502802799E-3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0.119113270640738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0.21620555064594199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1.03196516957286E-4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3.2407757456200298E-5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3.0991841122191898E-5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4.6049769581176101E-5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3.4785552183478599E-4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4.3456094612874502E-4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5.4088268760336695E-4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0.139934053878631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0.23966592782808399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0.15752787859165801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0.129582597973424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0.213913612527521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0.26197546419797801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0.298531978408276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0.14087852310893001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6.8555972736158597E-6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2.9746343232295599E-6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5.5438203793652801E-7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7.2224354148096195E-7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1.36778893536275E-6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9.0062399304746297E-7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7.6535112664207698E-7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5.7412895342506795E-7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5.96692070960461E-7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4.3351460547278801E-7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4.4455940575641402E-6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3.54432427951363E-6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1.62212295578905E-6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5.3857688677016198E-7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6.0776472385908799E-7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9.03234974059083E-7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7.8428639566362198E-7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6.7416245888359398E-7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5.8861808056469898E-7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7.3462032457286697E-7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6.7907615236089499E-7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4.3898504256033299E-6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2.9810437044122599E-6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1.21999816477198E-6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4.8636648800894297E-7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5.5616515996769904E-7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7.5337063977402502E-7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7.2075791076616697E-7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6.3175940939796696E-7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5.9869688304774799E-7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8.0094860377204199E-7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8.3287242599426498E-7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4.5525726858805299E-6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3.9518982926065996E-6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1.52615881303457E-6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5.3457943808191495E-7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6.2078385044524098E-7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9.3792837712554201E-7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8.1579122255836498E-7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6.8071515291664298E-7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5.7886167684963395E-7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7.0811648966566396E-7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6.11313787018382E-7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4.5393090355326403E-6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2.6333193173216939E-4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1.5061712001480177E-2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1.7380362379855879E-3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4.0438516300387098E-2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3.9484120790567075E-2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2.6896800223180308E-4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2.7224623591487392E-4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1.782052568572065E-3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2.2958118129158923E-2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8.2766211330772971E-2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2.5980650174093092E-2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6.371847811090358E-4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6.95418141388376E-3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3.9864485702805402E-4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8.4504524685830945E-2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8.9464964602903405E-4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3.1107929307692012E-4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3.5595410411296382E-4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2.7903490068212171E-4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6.56059003337144E-4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7.5697363309745497E-4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3.1930506924241002E-4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0.16844545296784869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2.8483024521638899E-4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1.9913086174847547E-4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1.7394778108778921E-4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2.2682437598442701E-4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1.8814025416345821E-4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2.7332830137440398E-4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2.1937741383885781E-4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3.1754763853932997E-4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3.9451019827689397E-4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2.15500112931384E-4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2.6416893792719859E-4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3.7547723838892474E-2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0.11889455114053098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4.717002051791392E-2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0.10551696989892972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0.13176910591197036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0.15683924914708669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0.13183219973463289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9.8729122672301717E-2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6.4747536308143713E-2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7.7150624865311823E-2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7.5453186653104604E-5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2.4524397649178399E-4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2.72260101291487E-4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1.81851918079668E-4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2.2438755981308599E-4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6.1272230775448304E-5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5.9844518556005703E-5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4.1549511071424301E-5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6.45147435408267E-5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6.9382381358311406E-5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8.9722876500767697E-5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6.2939731914144799E-5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2.06068542700139E-3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5.8224526657085199E-4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4.4781849742117798E-4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3.0903632939380802E-4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7.8357764732415002E-5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7.8086084661364396E-5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5.3957885316272602E-5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8.7330276812196502E-5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9.6176601326179506E-5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1.14284757805354E-4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1.1966745242208E-4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6.2569880031276295E-2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2.1706309420266999E-3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3.0627030510387902E-2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2.6237344517757999E-3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1.16872594450189E-4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1.1803176189441E-4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7.9485034641599501E-5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1.17224862962084E-4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1.2516974225519701E-4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1.32106006754554E-4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8.8232579110487095E-5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0.28115553246973801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0.51409565308942196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0.57223056324287402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0.45720649715436901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0.514285602168009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0.54773770877360295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0.45982743096628698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0.44627447857614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0.42168870288460403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0.300110057585527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7.1780540049919397E-5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1.4886585630863499E-2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1.62647919823633E-3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1.2680794185389801E-4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1.38540239090476E-4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6.8833141065353094E-5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7.5040444090786903E-5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6.0066717036044998E-5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1.5937400491032301E-4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4.4134062613476798E-4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2.5899888586879198E-4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3.4782829169102797E-5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4.1179622249548002E-4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2.6916907364313303E-4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1.19481331180452E-4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1.19172940947221E-4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7.4131755050146103E-5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8.3650536986369799E-5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6.7160951441879696E-5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1.3801000467566501E-4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2.0996943567913801E-4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1.15674627606988E-4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4.4002025745700802E-5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2.09397026679858E-4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1.5676057812776499E-4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9.49090898923812E-5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1.1346311794026399E-4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9.3548564911768805E-5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1.1863414116683099E-4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9.8691217603012806E-5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1.7501691890466401E-4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2.6131580715769401E-4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1.12030203500662E-4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6.56205624613486E-5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3.7471105076547703E-2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0.11884324219171501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4.6979806123067201E-2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0.105026348708573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0.13132946829565101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8.0824653318528894E-2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0.107198695172967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9.8446019574215796E-2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6.4579849502918299E-2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7.6649158729534594E-2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2.7509998723153045E-2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7.8840651275306178E-2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0.14419086491089647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0.1319125669610581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4.9251397980711001E-2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5.8245933768974835E-2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3.2547669207939E-4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4.3437050759670276E-2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6.3764007136141596E-2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2.9265464517803702E-4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2.047730969383834E-4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0.12000269729262353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3.9163438757058022E-2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4.2481381562125642E-4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1.8685266908868351E-3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9.0925645514642597E-4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1.190775179377718E-3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4.3796445220785503E-4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3.5597777791496297E-4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1.239522581606848E-3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4.0865634087550097E-2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4.6800147790173434E-3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3.2778749994979593E-4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2.1786911842971068E-4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2.4283095977932273E-4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4.3860452782141079E-3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4.2200449279529907E-2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5.560127314444005E-2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3.051198309278914E-2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4.8198257120141308E-2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4.1630791696656726E-2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2.6988616206342977E-2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3.8489486376019053E-2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3.5078038340617158E-4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1.4226292953718349E-4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1.0835821865300691E-4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2.7946719080488398E-4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5.8986178999017105E-4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1.7244238277425061E-2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9.3121085743427659E-2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1.0583414471652244E-2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4.5317001742118702E-4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2.8469955175257496E-4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7.5513376022514874E-3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9.0441501506110196E-5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1.39061706267349E-4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1.7565805354044701E-4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3.0907849196751199E-4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3.9689599863251398E-3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6.0089158039123699E-5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8.7347427476652901E-5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2.5519233739167301E-5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1.7573377960311499E-5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1.67840241455584E-5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2.1559527098154801E-5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5.3707228834508301E-5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1.2966979845401301E-4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9.8234180394737798E-5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1.33752290792067E-4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1.6889043710027201E-4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5.7732110124476902E-5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9.3429559673374597E-5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2.8491970037419201E-5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1.9722247096090298E-5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1.8578931241555302E-5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2.2638740688495302E-5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6.2431308645443702E-5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8.5690272998094496E-5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6.9281946327180304E-5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9.0545911396420594E-5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1.2252326624686999E-4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6.4794995208918195E-5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1.3024884030843101E-4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3.4022354472667501E-5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2.1084440876763299E-5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1.95825560251192E-5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2.33610892552554E-5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2.4467922419889801E-5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4.2555851584189499E-5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4.2557509489859602E-5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7.2658156291721896E-5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1.23997747065024E-4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6.5027384424256194E-5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1.38377120863329E-4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3.3213310034957697E-5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1.9208159182632699E-5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1.71383581182448E-5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2.3598487022733499E-5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7.7876856773544497E-5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7.85866913845579E-2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0.14409918193169099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2.85575140949921E-2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1.8844529099597499E-2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2.3683796379083701E-4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1.2505846999798199E-4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9.8604305721279299E-5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1.3994813614229401E-4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1.3784613063001601E-4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9.5170823288150393E-5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3.5027337115516297E-5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2.4293212738352499E-4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3.2495414110132601E-4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1.0518176341430901E-3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4.9435174238601396E-4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2.1126063345000101E-4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1.68008778926295E-4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1.40466998450811E-4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2.9371745571968598E-4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3.5116474507869601E-4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3.8065490708488297E-4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4.3227375101858901E-5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1.4855331898373599E-4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2.0529490858384701E-4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4.3188982706348E-3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4.2110267415775497E-2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5.5492941234124002E-2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3.0359814691690499E-2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4.8071895049620603E-2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4.14313728417477E-2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2.6754129694736499E-2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3.80719113156597E-2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3.0617672084186598E-5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6.1178672539395298E-5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6.2511283462368702E-5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1.3437744358130399E-4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3.2640958506349803E-4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3.5732921770526103E-4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6.58206715895654E-4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4.5789913309464398E-4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1.73811810040551E-4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1.18018420377917E-4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3.7627303620993798E-4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6.56944230891734E-6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4.9380591599120097E-6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4.9637269718774695E-7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2.52757340451103E-6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2.4830303452749101E-6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1.8072644713303299E-6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2.2127783123011701E-6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2.00404043681483E-6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1.82967269021279E-6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1.87434873797161E-6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1.8386851657501601E-6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3.7506589527532898E-6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3.7012573493713598E-6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5.4461259137823704E-7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2.8848020338930899E-6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2.5908426687404999E-6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2.0103374660207601E-6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2.3431206782934299E-6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2.1849343225310899E-6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1.99202514610804E-6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2.0216326445817199E-6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1.79208472795422E-6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4.3968340053229199E-6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3.7468733319687499E-6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5.5347723578191896E-7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3.0227357864787302E-6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2.63254463835275E-6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2.1454658426042602E-6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2.4752230724726002E-6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2.3436603262862802E-6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2.0440583909132401E-6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2.0752099548096101E-6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1.7822147607239E-6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4.5336069830808998E-6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3.9210003159166004E-6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5.83245595673078E-7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3.2119300815506801E-6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2.8569278587763101E-6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2.27710498348746E-6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2.6175482304240799E-6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2.45233925549123E-6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2.0416283180307902E-6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2.0617780614181601E-6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1.8456746823108499E-6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0.73287010264833952</v>
      </c>
      <c r="H2165" s="3">
        <f t="shared" si="2245"/>
        <v>1.5680124465349259</v>
      </c>
      <c r="I2165" s="3">
        <f t="shared" si="2245"/>
        <v>5.6853484496791751</v>
      </c>
      <c r="J2165" s="3">
        <f t="shared" si="2245"/>
        <v>4.9158815829484386</v>
      </c>
      <c r="K2165" s="3">
        <f t="shared" si="2245"/>
        <v>2.2621852150466726</v>
      </c>
      <c r="L2165" s="3">
        <f t="shared" ref="L2165:O2165" si="2246">SUM(L2166:L2188)</f>
        <v>3.4592627755579768</v>
      </c>
      <c r="M2165" s="3">
        <f t="shared" si="2246"/>
        <v>4.0763229633139275</v>
      </c>
      <c r="N2165" s="3">
        <f t="shared" si="2246"/>
        <v>2.7747731191279539</v>
      </c>
      <c r="O2165" s="3">
        <f t="shared" si="2246"/>
        <v>4.7581220712929753</v>
      </c>
      <c r="P2165" s="3">
        <f>SUM(P2166:P2188)</f>
        <v>3.5422552283925421</v>
      </c>
      <c r="Q2165" s="3">
        <f>SUM(Q2166:Q2188)</f>
        <v>4.0529440991790313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9.5193454153741312E-3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1.60622091864395E-2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2.5523226378692501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2.6072410643675203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0.17105775705032902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1.3229662454892601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1.50236947061912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0.86320064634163307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1.06525135783283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0.59790398386758892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0.206876160975937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2.7713511380068399E-3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1.0821263949425E-2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0.73020561787530902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0.69338798373814203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0.114961235569919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0.36248680686329904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0.45776129781229596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0.25366349296248597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0.39857600247740699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0.45742806436000699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0.17945420756479802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1.7099300563521199E-3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3.7261701701069099E-3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1.9607552945107198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0.40414880605236497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1.3880250735389501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0.41888017307193604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1.13625865428493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0.26333766470569997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1.51445218848607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1.0668165442470399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1.8036110954342899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5.2820516020953803E-4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5.3166323320553099E-4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5.2904034421603799E-4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9.0046583587096492E-4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8.8927231909938795E-4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1.04200068619623E-3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1.49515416698051E-3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1.35419494934739E-3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1.78518315186517E-3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1.81866023729114E-3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2.64360931380249E-3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2.4192695772954E-5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1.18209979176267E-5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1.14926522427297E-5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1.0513246080114701E-5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1.08953807692757E-5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1.41917273283371E-5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1.02506351743932E-5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2.0814035027804999E-2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3.2670176590194502E-3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1.3812791957686101E-3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5.32308932830464E-3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4.7776965766037106E-3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1.2357457229366601E-2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3.4703101559867798E-2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5.1844905090352701E-2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0.43477663419944501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1.12432809178344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0.64358893563597697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2.1242263314672602E-3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1.53862338285392E-3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1.29940654913232E-3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3.2376358904030599E-3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3.35032483928689E-3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6.1554827962523101E-3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1.1232685665749999E-2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1.30507775734644E-2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2.3976542744057402E-2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2.8924021826782598E-2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4.2835806630044E-2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5.5504601313425606E-2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0.83665776809890102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0.43870217644201898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1.2014020456680901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0.57887810915687199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1.33507349844104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0.93212900628056694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1.3279570644140801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1.3188126689747099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0.26451879149688601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1.1731982483607699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1.5354706443694899E-4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1.3052825726054298E-4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1.1855356181182101E-4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2.28671069825034E-4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2.3558425199588499E-4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2.7913255532042899E-4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3.5154235324116103E-4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3.29267098598996E-4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4.57437008668343E-4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4.9499682842075402E-4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6.9516950247727901E-4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0.62412925146500597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0.50950210935415707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1.0681490852236899E-5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1.23654432104928E-5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1.1325248315962499E-5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1.09616352072292E-5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1.2452757281367001E-5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7.5660472486911599E-3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0.15754265913547999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6.6201318774361893E-3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1.0282059161292299E-3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1.2632783461119699E-4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1.2306456007940499E-4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6.80575828473575E-4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6.04413394219606E-3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1.01617436163489E-5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1.0485773063386001E-5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1.13690803246492E-5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1.2227303000942401E-5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1.18357888366673E-5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1.11121098783922E-5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1.4221276326423901E-5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3.7134155558757201E-4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2.01995866404798E-2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2.0912744854542799E-4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7.5040594345571307E-4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4.20578829110119E-5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8.7037105736369598E-5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0.51262903231348333</v>
      </c>
      <c r="H2189" s="3">
        <f t="shared" si="2249"/>
        <v>0.34194901123319482</v>
      </c>
      <c r="I2189" s="3">
        <f t="shared" si="2249"/>
        <v>2.7721821517441176</v>
      </c>
      <c r="J2189" s="3">
        <f t="shared" si="2249"/>
        <v>1.4741697819480517</v>
      </c>
      <c r="K2189" s="3">
        <f t="shared" si="2249"/>
        <v>1.2204675514585945</v>
      </c>
      <c r="L2189" s="3">
        <f t="shared" ref="L2189:O2189" si="2250">SUM(L2190:L2212)</f>
        <v>1.0200162794519878</v>
      </c>
      <c r="M2189" s="3">
        <f t="shared" si="2250"/>
        <v>1.6220145847860492</v>
      </c>
      <c r="N2189" s="3">
        <f t="shared" si="2250"/>
        <v>1.0368698114233714</v>
      </c>
      <c r="O2189" s="3">
        <f t="shared" si="2250"/>
        <v>1.4258523320907963</v>
      </c>
      <c r="P2189" s="3">
        <f>SUM(P2190:P2212)</f>
        <v>1.675177911030177</v>
      </c>
      <c r="Q2189" s="3">
        <f>SUM(Q2190:Q2212)</f>
        <v>0.86699987612514406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2.1813205237999197E-3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5.0163548958577497E-3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1.39231220206783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1.2742371085216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6.7357536803846596E-2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0.577102418662369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0.64031853829488705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0.31891707534677499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0.52670787530766494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0.60411832833401302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0.16322789012296701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1.2461844226800401E-3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3.2975133417391602E-3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0.59443228555494798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5.2532794485130797E-2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0.465522858721449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0.18014882096697299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0.38301958276051401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0.27103314821382002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0.27852865879776401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0.37204253671334403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0.12583619953187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6.3464846754858798E-4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1.01725065145539E-3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3.5533251930037701E-3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1.1362204394018E-2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1.1659032091524501E-2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2.0356715459572898E-2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2.6764544968229199E-2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2.61201132402697E-2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7.1039363772080505E-2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5.2174187771036301E-2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0.14894478875435599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3.9187401788758996E-4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3.77717217332784E-4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4.9187747319472401E-4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7.5426882918676092E-4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8.3956929443811405E-4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9.5703141197546492E-4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1.2383825541286699E-3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1.2583641647359899E-3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1.51507640572662E-3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1.6527704337787501E-3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2.2627676598903899E-3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1.04702141599063E-5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1.0572360513897801E-5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1.2579297389374E-5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1.0174462573090499E-2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3.6610020093965803E-3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3.8909995681285997E-3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4.9427217398603902E-2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1.7151743891358102E-2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7.4175419561290312E-2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0.14019166774314398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0.117275775396031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0.19073176281412499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0.197181530734445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0.18622018764380002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2.3968733516176602E-3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0.114131260353103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0.52972464372865402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2.00703103970446E-2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0.47846686470912603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9.3116775453627995E-2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0.28140361390938301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0.23982650618513801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0.20843607108252299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0.42481712360492102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0.16109165246598098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1.0605342177568999E-3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1.2845431664126999E-2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0.247556034598618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6.5538154016963293E-2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0.17918534572293501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7.3829477119099304E-2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0.14868421220934699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6.2025851855791708E-2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0.148389208632528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2.26420358431406E-2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7.8669472280509203E-2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2.05892609842804E-4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1.74898749716708E-4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1.8716168767739198E-4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2.4772390550436001E-4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2.8460022391701598E-4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3.2962081707992301E-4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3.9404234641619504E-4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4.1297702080983197E-4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5.0431527838402501E-4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5.4939759549857599E-4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7.4691766577037204E-4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0.49030349607924895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0.191495903016658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1.7117366993866501E-3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2.11680246851666E-3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7.1897465102806906E-4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6.7409639850759498E-4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1.62264268932216E-4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1.4764115725583298E-4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7.3401383314404599E-4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4.6481041125782602E-3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3.92649785541228E-4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1.58704113549558E-3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2.35309736782225E-4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6.3317609022137599E-4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7.8797075195938395E-5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1.24817971233151E-4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3.3157903435138197E-5</v>
      </c>
      <c r="G2213" s="3">
        <f t="shared" si="2253"/>
        <v>15.493816105092938</v>
      </c>
      <c r="H2213" s="3">
        <f t="shared" si="2253"/>
        <v>63.47328391155704</v>
      </c>
      <c r="I2213" s="3">
        <f t="shared" si="2253"/>
        <v>170.35042015067626</v>
      </c>
      <c r="J2213" s="3">
        <f t="shared" si="2253"/>
        <v>241.04615952845282</v>
      </c>
      <c r="K2213" s="3">
        <f t="shared" si="2253"/>
        <v>191.14303603760396</v>
      </c>
      <c r="L2213" s="3">
        <f t="shared" ref="L2213:O2213" si="2254">SUM(L2214:L2222)</f>
        <v>171.3745395152981</v>
      </c>
      <c r="M2213" s="3">
        <f t="shared" si="2254"/>
        <v>270.35631838569202</v>
      </c>
      <c r="N2213" s="3">
        <f t="shared" si="2254"/>
        <v>159.5918514134826</v>
      </c>
      <c r="O2213" s="3">
        <f t="shared" si="2254"/>
        <v>208.91785883002984</v>
      </c>
      <c r="P2213" s="3">
        <f>SUM(P2214:P2222)</f>
        <v>269.83975868815367</v>
      </c>
      <c r="Q2213" s="3">
        <f>SUM(Q2214:Q2222)</f>
        <v>96.194929393382864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1.2046380302816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10.342166159443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45.305492308292294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144.09207286856198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190.60862059272901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90.774611537333499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212.97193901229801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115.054165335484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144.68802651841901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203.79002597623699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67.428793358851692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5.9223737717839699E-3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2.5226578684438101E-3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2.9134485349501297E-4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3.1383377244691E-4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3.3430006819635904E-4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2.6898259119574299E-4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3.11384584777942E-4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2.5880735616425803E-4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2.4616299450997401E-4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3.0671683493328799E-4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1.76825855361183E-3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0.110271898020165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12.385436983935801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27.504383549625299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35.480101821495602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0.36279430552748104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27.038501777112497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23.234548740690801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15.0806222670069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23.6449839812196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24.439867600590098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10.176017109047701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2.9566266504094402E-2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0.19880746084575798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0.189299676347224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9.488333097234019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8.0670435492843792E-2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0.42852933819780303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0.37226208844299302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0.18270434688310999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0.22163188783589499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0.21364692664952001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0.28541199527586403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14.1395847302284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40.540869035491497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97.350324235549309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51.984078612482904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8.9816367996171598E-2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53.131788257742095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33.776173033556496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29.2732473393195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40.362044696890798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41.394654443120899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18.302262701941199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3.3157903435138197E-5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3.8328062868936402E-3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3.4816139725482999E-3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6.29036008656944E-4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1.2592949058519301E-3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8.0003579025181998E-4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8.39622320991161E-4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1.08412611894673E-3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8.5331743291494806E-4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9.2558267005002999E-4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1.2570247212109499E-3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6.7596971278058207E-4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9.5118771735132164</v>
      </c>
      <c r="H2223" s="3">
        <f t="shared" si="2255"/>
        <v>3.4587059100512776</v>
      </c>
      <c r="I2223" s="3">
        <f t="shared" si="2255"/>
        <v>29.10176630210886</v>
      </c>
      <c r="J2223" s="3">
        <f t="shared" si="2255"/>
        <v>39.830681995732647</v>
      </c>
      <c r="K2223" s="3">
        <f t="shared" si="2255"/>
        <v>17.104925289436522</v>
      </c>
      <c r="L2223" s="3">
        <f t="shared" ref="L2223:O2223" si="2256">SUM(L2224:L2232)</f>
        <v>42.494006906262854</v>
      </c>
      <c r="M2223" s="3">
        <f t="shared" si="2256"/>
        <v>24.690830532487357</v>
      </c>
      <c r="N2223" s="3">
        <f t="shared" si="2256"/>
        <v>37.201904605313977</v>
      </c>
      <c r="O2223" s="3">
        <f t="shared" si="2256"/>
        <v>47.54638559195859</v>
      </c>
      <c r="P2223" s="3">
        <f>SUM(P2224:P2232)</f>
        <v>26.757545890615333</v>
      </c>
      <c r="Q2223" s="3">
        <f>SUM(Q2224:Q2232)</f>
        <v>43.492229883515563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3.3383216366093299E-3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5.0746729431646901E-3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6.0945234564517203E-3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8.8490449706605401E-3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1.2634206212128001E-2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1.9803603248106101E-2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3.5059954030691301E-2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4.8041822202036705E-2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8.9975218354240202E-2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0.132577160062268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0.54792964508674702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3.2237876710213004E-4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2.2459911578005701E-4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1.6147631127555299E-4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4.5103969931538704E-4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2.61791241025453E-4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3.1727415703444105E-4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2.20575512086479E-4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2.5920317219645502E-4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3.2465261071699903E-4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2.4405484470503398E-4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4.5880849619481901E-4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3.0725957348068599E-3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1.18676766379013E-2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1.31206418550771E-2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1.6467449406357099E-2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1.53616395539703E-2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1.6466617777757202E-2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1.7093541023494301E-2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1.87352725377593E-2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2.194416614759E-2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2.34637482859287E-2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3.40399952498237E-2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9.5042158512165607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3.4397753394308599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29.0717815334813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39.793478347952203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17.071700034924699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42.445781252677698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24.632087323476803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37.125292321340403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47.422382563218498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26.595027421426902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42.899755082022104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9.2802615813779494E-4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1.7636219235717899E-3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1.0608127004755101E-2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1.1436113704116299E-2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4.9676175046993705E-3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1.1638158402256401E-2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6.36913844428215E-3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9.5759860615877192E-3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1.1758991627545101E-2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6.23350599552637E-3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1.0046352660694801E-2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4.2656270518948885E-4</v>
      </c>
      <c r="G2233" s="3">
        <f t="shared" si="2257"/>
        <v>0.76294908034349374</v>
      </c>
      <c r="H2233" s="3">
        <f t="shared" si="2257"/>
        <v>0.42698650885336142</v>
      </c>
      <c r="I2233" s="3">
        <f t="shared" si="2257"/>
        <v>0.32826421641786552</v>
      </c>
      <c r="J2233" s="3">
        <f t="shared" si="2257"/>
        <v>7.1410215646535757</v>
      </c>
      <c r="K2233" s="3">
        <f t="shared" si="2257"/>
        <v>3.2413403985162637</v>
      </c>
      <c r="L2233" s="3">
        <f t="shared" ref="L2233:O2233" si="2258">SUM(L2234,L2253)</f>
        <v>0.46416678805240497</v>
      </c>
      <c r="M2233" s="3">
        <f t="shared" si="2258"/>
        <v>6.4452132388111236</v>
      </c>
      <c r="N2233" s="3">
        <f t="shared" si="2258"/>
        <v>2.4758710013001428</v>
      </c>
      <c r="O2233" s="3">
        <f t="shared" si="2258"/>
        <v>0.62893053115121778</v>
      </c>
      <c r="P2233" s="3">
        <f>SUM(P2234,P2253)</f>
        <v>5.6288429359484571</v>
      </c>
      <c r="Q2233" s="3">
        <f>SUM(Q2234,Q2253)</f>
        <v>1.7569604847383471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4.0786254818291382E-4</v>
      </c>
      <c r="G2234" s="1">
        <f t="shared" si="2259"/>
        <v>0.60505990432197776</v>
      </c>
      <c r="H2234" s="1">
        <f t="shared" si="2259"/>
        <v>0.15216536148235385</v>
      </c>
      <c r="I2234" s="1">
        <f t="shared" si="2259"/>
        <v>0.25008799926902742</v>
      </c>
      <c r="J2234" s="1">
        <f t="shared" si="2259"/>
        <v>6.1934415818603146</v>
      </c>
      <c r="K2234" s="1">
        <f t="shared" si="2259"/>
        <v>2.5631420240697009</v>
      </c>
      <c r="L2234" s="1">
        <f t="shared" ref="L2234:O2234" si="2260">SUM(L2235,L2238,L2240,L2243,L2245,L2247,L2249,L2251)</f>
        <v>0.32701501770823227</v>
      </c>
      <c r="M2234" s="1">
        <f t="shared" si="2260"/>
        <v>5.571997408288726</v>
      </c>
      <c r="N2234" s="1">
        <f t="shared" si="2260"/>
        <v>1.8506847244969569</v>
      </c>
      <c r="O2234" s="1">
        <f t="shared" si="2260"/>
        <v>0.44641802791883972</v>
      </c>
      <c r="P2234" s="1">
        <f>SUM(P2235,P2238,P2240,P2243,P2245,P2247,P2249,P2251)</f>
        <v>4.746694834107851</v>
      </c>
      <c r="Q2234" s="1">
        <f>SUM(Q2235,Q2238,Q2240,Q2243,Q2245,Q2247,Q2249,Q2251)</f>
        <v>1.2090553609343315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4.0597235730093395E-6</v>
      </c>
      <c r="G2235" s="1">
        <f t="shared" si="2261"/>
        <v>0.31095692569480787</v>
      </c>
      <c r="H2235" s="1">
        <f t="shared" si="2261"/>
        <v>0.14330527570614043</v>
      </c>
      <c r="I2235" s="1">
        <f t="shared" si="2261"/>
        <v>0.17328604476831794</v>
      </c>
      <c r="J2235" s="1">
        <f t="shared" si="2261"/>
        <v>1.7617279238907377</v>
      </c>
      <c r="K2235" s="1">
        <f t="shared" si="2261"/>
        <v>0.7814530433436262</v>
      </c>
      <c r="L2235" s="1">
        <f t="shared" ref="L2235:O2235" si="2262">SUM(L2236:L2237)</f>
        <v>0.21372070466023588</v>
      </c>
      <c r="M2235" s="1">
        <f t="shared" si="2262"/>
        <v>1.5633010964635119</v>
      </c>
      <c r="N2235" s="1">
        <f t="shared" si="2262"/>
        <v>0.58165603618814909</v>
      </c>
      <c r="O2235" s="1">
        <f t="shared" si="2262"/>
        <v>0.27717158037571227</v>
      </c>
      <c r="P2235" s="1">
        <f>SUM(P2236:P2237)</f>
        <v>1.469122019905907</v>
      </c>
      <c r="Q2235" s="1">
        <f>SUM(Q2236:Q2237)</f>
        <v>0.66889888982927348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2.9746629163127417E-6</v>
      </c>
      <c r="G2236" s="1" cm="1">
        <f t="array" ref="G2236">SUMPRODUCT(([1]OUT_FinalEnergyCons!$B$4:$B$10000="var_ncap")*1,(ISNUMBER(SEARCH("RH*-SHELCBR",[1]OUT_FinalEnergyCons!$A$4:$A$10000)))*1,[1]OUT_FinalEnergyCons!E$4:E$10000)</f>
        <v>3.7942756855655291E-2</v>
      </c>
      <c r="H2236" s="1" cm="1">
        <f t="array" ref="H2236">SUMPRODUCT(([1]OUT_FinalEnergyCons!$B$4:$B$10000="var_ncap")*1,(ISNUMBER(SEARCH("RH*-SHELCBR",[1]OUT_FinalEnergyCons!$A$4:$A$10000)))*1,[1]OUT_FinalEnergyCons!F$4:F$10000)</f>
        <v>8.4780028252945002E-6</v>
      </c>
      <c r="I2236" s="1" cm="1">
        <f t="array" ref="I2236">SUMPRODUCT(([1]OUT_FinalEnergyCons!$B$4:$B$10000="var_ncap")*1,(ISNUMBER(SEARCH("RH*-SHELCBR",[1]OUT_FinalEnergyCons!$A$4:$A$10000)))*1,[1]OUT_FinalEnergyCons!G$4:G$10000)</f>
        <v>1.262866881518815E-5</v>
      </c>
      <c r="J2236" s="1" cm="1">
        <f t="array" ref="J2236">SUMPRODUCT(([1]OUT_FinalEnergyCons!$B$4:$B$10000="var_ncap")*1,(ISNUMBER(SEARCH("RH*-SHELCBR",[1]OUT_FinalEnergyCons!$A$4:$A$10000)))*1,[1]OUT_FinalEnergyCons!H$4:H$10000)</f>
        <v>0.24661723779261582</v>
      </c>
      <c r="K2236" s="1" cm="1">
        <f t="array" ref="K2236">SUMPRODUCT(([1]OUT_FinalEnergyCons!$B$4:$B$10000="var_ncap")*1,(ISNUMBER(SEARCH("RH*-SHELCBR",[1]OUT_FinalEnergyCons!$A$4:$A$10000)))*1,[1]OUT_FinalEnergyCons!I$4:I$10000)</f>
        <v>0.12356699854206669</v>
      </c>
      <c r="L2236" s="1" cm="1">
        <f t="array" ref="L2236">SUMPRODUCT(([1]OUT_FinalEnergyCons!$B$4:$B$10000="var_ncap")*1,(ISNUMBER(SEARCH("RH*-SHELCBR",[1]OUT_FinalEnergyCons!$A$4:$A$10000)))*1,[1]OUT_FinalEnergyCons!J$4:J$10000)</f>
        <v>4.3333951464665434E-2</v>
      </c>
      <c r="M2236" s="1" cm="1">
        <f t="array" ref="M2236">SUMPRODUCT(([1]OUT_FinalEnergyCons!$B$4:$B$10000="var_ncap")*1,(ISNUMBER(SEARCH("RH*-SHELCBR",[1]OUT_FinalEnergyCons!$A$4:$A$10000)))*1,[1]OUT_FinalEnergyCons!K$4:K$10000)</f>
        <v>3.2391825026047601E-2</v>
      </c>
      <c r="N2236" s="1" cm="1">
        <f t="array" ref="N2236">SUMPRODUCT(([1]OUT_FinalEnergyCons!$B$4:$B$10000="var_ncap")*1,(ISNUMBER(SEARCH("RH*-SHELCBR",[1]OUT_FinalEnergyCons!$A$4:$A$10000)))*1,[1]OUT_FinalEnergyCons!L$4:L$10000)</f>
        <v>2.4859322983146661E-3</v>
      </c>
      <c r="O2236" s="1" cm="1">
        <f t="array" ref="O2236">SUMPRODUCT(([1]OUT_FinalEnergyCons!$B$4:$B$10000="var_ncap")*1,(ISNUMBER(SEARCH("RH*-SHELCBR",[1]OUT_FinalEnergyCons!$A$4:$A$10000)))*1,[1]OUT_FinalEnergyCons!M$4:M$10000)</f>
        <v>2.8010123180521963E-2</v>
      </c>
      <c r="P2236" s="1" cm="1">
        <f t="array" ref="P2236">SUMPRODUCT(([1]OUT_FinalEnergyCons!$B$4:$B$10000="var_ncap")*1,(ISNUMBER(SEARCH("RH*-SHELCBR",[1]OUT_FinalEnergyCons!$A$4:$A$10000)))*1,[1]OUT_FinalEnergyCons!N$4:N$10000)</f>
        <v>2.5745446870903771E-2</v>
      </c>
      <c r="Q2236" s="1" cm="1">
        <f t="array" ref="Q2236">SUMPRODUCT(([1]OUT_FinalEnergyCons!$B$4:$B$10000="var_ncap")*1,(ISNUMBER(SEARCH("RH*-SHELCBR",[1]OUT_FinalEnergyCons!$A$4:$A$10000)))*1,[1]OUT_FinalEnergyCons!O$4:O$10000)</f>
        <v>1.6034493781845571E-3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1.085060656696598E-6</v>
      </c>
      <c r="G2237" s="1" cm="1">
        <f t="array" ref="G2237">SUMPRODUCT(([1]OUT_FinalEnergyCons!$B$4:$B$10000="var_ncap")*1,ISNUMBER(SEARCH("RH*-SHELCHP",[1]OUT_FinalEnergyCons!$A$4:$A$10000))*1,[1]OUT_FinalEnergyCons!E$4:E$10000)</f>
        <v>0.27301416883915258</v>
      </c>
      <c r="H2237" s="1" cm="1">
        <f t="array" ref="H2237">SUMPRODUCT(([1]OUT_FinalEnergyCons!$B$4:$B$10000="var_ncap")*1,ISNUMBER(SEARCH("RH*-SHELCHP",[1]OUT_FinalEnergyCons!$A$4:$A$10000))*1,[1]OUT_FinalEnergyCons!F$4:F$10000)</f>
        <v>0.14329679770331513</v>
      </c>
      <c r="I2237" s="1" cm="1">
        <f t="array" ref="I2237">SUMPRODUCT(([1]OUT_FinalEnergyCons!$B$4:$B$10000="var_ncap")*1,ISNUMBER(SEARCH("RH*-SHELCHP",[1]OUT_FinalEnergyCons!$A$4:$A$10000))*1,[1]OUT_FinalEnergyCons!G$4:G$10000)</f>
        <v>0.17327341609950275</v>
      </c>
      <c r="J2237" s="1" cm="1">
        <f t="array" ref="J2237">SUMPRODUCT(([1]OUT_FinalEnergyCons!$B$4:$B$10000="var_ncap")*1,ISNUMBER(SEARCH("RH*-SHELCHP",[1]OUT_FinalEnergyCons!$A$4:$A$10000))*1,[1]OUT_FinalEnergyCons!H$4:H$10000)</f>
        <v>1.5151106860981218</v>
      </c>
      <c r="K2237" s="1" cm="1">
        <f t="array" ref="K2237">SUMPRODUCT(([1]OUT_FinalEnergyCons!$B$4:$B$10000="var_ncap")*1,ISNUMBER(SEARCH("RH*-SHELCHP",[1]OUT_FinalEnergyCons!$A$4:$A$10000))*1,[1]OUT_FinalEnergyCons!I$4:I$10000)</f>
        <v>0.65788604480155954</v>
      </c>
      <c r="L2237" s="1" cm="1">
        <f t="array" ref="L2237">SUMPRODUCT(([1]OUT_FinalEnergyCons!$B$4:$B$10000="var_ncap")*1,ISNUMBER(SEARCH("RH*-SHELCHP",[1]OUT_FinalEnergyCons!$A$4:$A$10000))*1,[1]OUT_FinalEnergyCons!J$4:J$10000)</f>
        <v>0.17038675319557045</v>
      </c>
      <c r="M2237" s="1" cm="1">
        <f t="array" ref="M2237">SUMPRODUCT(([1]OUT_FinalEnergyCons!$B$4:$B$10000="var_ncap")*1,ISNUMBER(SEARCH("RH*-SHELCHP",[1]OUT_FinalEnergyCons!$A$4:$A$10000))*1,[1]OUT_FinalEnergyCons!K$4:K$10000)</f>
        <v>1.5309092714374644</v>
      </c>
      <c r="N2237" s="1" cm="1">
        <f t="array" ref="N2237">SUMPRODUCT(([1]OUT_FinalEnergyCons!$B$4:$B$10000="var_ncap")*1,ISNUMBER(SEARCH("RH*-SHELCHP",[1]OUT_FinalEnergyCons!$A$4:$A$10000))*1,[1]OUT_FinalEnergyCons!L$4:L$10000)</f>
        <v>0.57917010388983448</v>
      </c>
      <c r="O2237" s="1" cm="1">
        <f t="array" ref="O2237">SUMPRODUCT(([1]OUT_FinalEnergyCons!$B$4:$B$10000="var_ncap")*1,ISNUMBER(SEARCH("RH*-SHELCHP",[1]OUT_FinalEnergyCons!$A$4:$A$10000))*1,[1]OUT_FinalEnergyCons!M$4:M$10000)</f>
        <v>0.24916145719519031</v>
      </c>
      <c r="P2237" s="1" cm="1">
        <f t="array" ref="P2237">SUMPRODUCT(([1]OUT_FinalEnergyCons!$B$4:$B$10000="var_ncap")*1,ISNUMBER(SEARCH("RH*-SHELCHP",[1]OUT_FinalEnergyCons!$A$4:$A$10000))*1,[1]OUT_FinalEnergyCons!N$4:N$10000)</f>
        <v>1.4433765730350032</v>
      </c>
      <c r="Q2237" s="1" cm="1">
        <f t="array" ref="Q2237">SUMPRODUCT(([1]OUT_FinalEnergyCons!$B$4:$B$10000="var_ncap")*1,ISNUMBER(SEARCH("RH*-SHELCHP",[1]OUT_FinalEnergyCons!$A$4:$A$10000))*1,[1]OUT_FinalEnergyCons!O$4:O$10000)</f>
        <v>0.66729544045108891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7.0904215801814106E-7</v>
      </c>
      <c r="H2238" s="1">
        <f t="shared" si="2266"/>
        <v>6.8771914468548797E-7</v>
      </c>
      <c r="I2238" s="1">
        <f t="shared" si="2266"/>
        <v>1.6451978028788261E-6</v>
      </c>
      <c r="J2238" s="1">
        <f t="shared" si="2266"/>
        <v>1.562417088068738</v>
      </c>
      <c r="K2238" s="1">
        <f t="shared" si="2266"/>
        <v>0.72367819084592899</v>
      </c>
      <c r="L2238" s="1">
        <f t="shared" si="2266"/>
        <v>6.1467020853968203E-6</v>
      </c>
      <c r="M2238" s="1">
        <f t="shared" si="2266"/>
        <v>1.1556379794232421</v>
      </c>
      <c r="N2238" s="1">
        <f t="shared" si="2266"/>
        <v>0.47536570194331801</v>
      </c>
      <c r="O2238" s="1">
        <f t="shared" si="2266"/>
        <v>1.155871780305121E-5</v>
      </c>
      <c r="P2238" s="1">
        <f>P2239</f>
        <v>0.55180278453987586</v>
      </c>
      <c r="Q2238" s="1">
        <f>Q2239</f>
        <v>1.128593142171735E-5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7.0904215801814106E-7</v>
      </c>
      <c r="H2239" s="1" cm="1">
        <f t="array" ref="H2239">SUMPRODUCT(([1]OUT_FinalEnergyCons!$B$4:$B$10000="var_ncap")*1, (ISNUMBER(SEARCH("RH*-SHLFOBR",[1]OUT_FinalEnergyCons!$A$4:$A$10000)))*1,[1]OUT_FinalEnergyCons!F$4:F$10000)</f>
        <v>6.8771914468548797E-7</v>
      </c>
      <c r="I2239" s="1" cm="1">
        <f t="array" ref="I2239">SUMPRODUCT(([1]OUT_FinalEnergyCons!$B$4:$B$10000="var_ncap")*1, (ISNUMBER(SEARCH("RH*-SHLFOBR",[1]OUT_FinalEnergyCons!$A$4:$A$10000)))*1,[1]OUT_FinalEnergyCons!G$4:G$10000)</f>
        <v>1.6451978028788261E-6</v>
      </c>
      <c r="J2239" s="1" cm="1">
        <f t="array" ref="J2239">SUMPRODUCT(([1]OUT_FinalEnergyCons!$B$4:$B$10000="var_ncap")*1, (ISNUMBER(SEARCH("RH*-SHLFOBR",[1]OUT_FinalEnergyCons!$A$4:$A$10000)))*1,[1]OUT_FinalEnergyCons!H$4:H$10000)</f>
        <v>1.562417088068738</v>
      </c>
      <c r="K2239" s="1" cm="1">
        <f t="array" ref="K2239">SUMPRODUCT(([1]OUT_FinalEnergyCons!$B$4:$B$10000="var_ncap")*1, (ISNUMBER(SEARCH("RH*-SHLFOBR",[1]OUT_FinalEnergyCons!$A$4:$A$10000)))*1,[1]OUT_FinalEnergyCons!I$4:I$10000)</f>
        <v>0.72367819084592899</v>
      </c>
      <c r="L2239" s="1" cm="1">
        <f t="array" ref="L2239">SUMPRODUCT(([1]OUT_FinalEnergyCons!$B$4:$B$10000="var_ncap")*1, (ISNUMBER(SEARCH("RH*-SHLFOBR",[1]OUT_FinalEnergyCons!$A$4:$A$10000)))*1,[1]OUT_FinalEnergyCons!J$4:J$10000)</f>
        <v>6.1467020853968203E-6</v>
      </c>
      <c r="M2239" s="1" cm="1">
        <f t="array" ref="M2239">SUMPRODUCT(([1]OUT_FinalEnergyCons!$B$4:$B$10000="var_ncap")*1, (ISNUMBER(SEARCH("RH*-SHLFOBR",[1]OUT_FinalEnergyCons!$A$4:$A$10000)))*1,[1]OUT_FinalEnergyCons!K$4:K$10000)</f>
        <v>1.1556379794232421</v>
      </c>
      <c r="N2239" s="1" cm="1">
        <f t="array" ref="N2239">SUMPRODUCT(([1]OUT_FinalEnergyCons!$B$4:$B$10000="var_ncap")*1, (ISNUMBER(SEARCH("RH*-SHLFOBR",[1]OUT_FinalEnergyCons!$A$4:$A$10000)))*1,[1]OUT_FinalEnergyCons!L$4:L$10000)</f>
        <v>0.47536570194331801</v>
      </c>
      <c r="O2239" s="1" cm="1">
        <f t="array" ref="O2239">SUMPRODUCT(([1]OUT_FinalEnergyCons!$B$4:$B$10000="var_ncap")*1, (ISNUMBER(SEARCH("RH*-SHLFOBR",[1]OUT_FinalEnergyCons!$A$4:$A$10000)))*1,[1]OUT_FinalEnergyCons!M$4:M$10000)</f>
        <v>1.155871780305121E-5</v>
      </c>
      <c r="P2239" s="1" cm="1">
        <f t="array" ref="P2239">SUMPRODUCT(([1]OUT_FinalEnergyCons!$B$4:$B$10000="var_ncap")*1, (ISNUMBER(SEARCH("RH*-SHLFOBR",[1]OUT_FinalEnergyCons!$A$4:$A$10000)))*1,[1]OUT_FinalEnergyCons!N$4:N$10000)</f>
        <v>0.55180278453987586</v>
      </c>
      <c r="Q2239" s="1" cm="1">
        <f t="array" ref="Q2239">SUMPRODUCT(([1]OUT_FinalEnergyCons!$B$4:$B$10000="var_ncap")*1, (ISNUMBER(SEARCH("RH*-SHLFOBR",[1]OUT_FinalEnergyCons!$A$4:$A$10000)))*1,[1]OUT_FinalEnergyCons!O$4:O$10000)</f>
        <v>1.128593142171735E-5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2.0948991988398799E-7</v>
      </c>
      <c r="G2240" s="1">
        <f t="shared" si="2267"/>
        <v>0.22648856598753667</v>
      </c>
      <c r="H2240" s="1">
        <f t="shared" si="2267"/>
        <v>2.4511439467285439E-3</v>
      </c>
      <c r="I2240" s="1">
        <f t="shared" si="2267"/>
        <v>6.5233544799326845E-2</v>
      </c>
      <c r="J2240" s="1">
        <f t="shared" si="2267"/>
        <v>2.3194915259787496</v>
      </c>
      <c r="K2240" s="1">
        <f t="shared" si="2267"/>
        <v>0.81315749526738734</v>
      </c>
      <c r="L2240" s="1">
        <f t="shared" ref="L2240:O2240" si="2268">SUM(L2241:L2242)</f>
        <v>8.1131463343042803E-2</v>
      </c>
      <c r="M2240" s="1">
        <f t="shared" si="2268"/>
        <v>2.4244809481478171</v>
      </c>
      <c r="N2240" s="1">
        <f t="shared" si="2268"/>
        <v>0.59811855860736396</v>
      </c>
      <c r="O2240" s="1">
        <f t="shared" si="2268"/>
        <v>0.12820326156185183</v>
      </c>
      <c r="P2240" s="1">
        <f>SUM(P2241:P2242)</f>
        <v>2.3427627134487108</v>
      </c>
      <c r="Q2240" s="1">
        <f>SUM(Q2241:Q2242)</f>
        <v>0.41298188691585747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0.22648579648038961</v>
      </c>
      <c r="H2241" s="1" cm="1">
        <f t="array" ref="H2241">SUMPRODUCT(([1]OUT_FinalEnergyCons!$B$4:$B$10000="var_ncap")*1, (ISNUMBER(SEARCH("RH*-SHNGABR",[1]OUT_FinalEnergyCons!$A$4:$A$10000)))*1,[1]OUT_FinalEnergyCons!F$4:F$10000)</f>
        <v>8.9510224983908418E-6</v>
      </c>
      <c r="I2241" s="1" cm="1">
        <f t="array" ref="I2241">SUMPRODUCT(([1]OUT_FinalEnergyCons!$B$4:$B$10000="var_ncap")*1, (ISNUMBER(SEARCH("RH*-SHNGABR",[1]OUT_FinalEnergyCons!$A$4:$A$10000)))*1,[1]OUT_FinalEnergyCons!G$4:G$10000)</f>
        <v>6.5220582660798054E-2</v>
      </c>
      <c r="J2241" s="1" cm="1">
        <f t="array" ref="J2241">SUMPRODUCT(([1]OUT_FinalEnergyCons!$B$4:$B$10000="var_ncap")*1, (ISNUMBER(SEARCH("RH*-SHNGABR",[1]OUT_FinalEnergyCons!$A$4:$A$10000)))*1,[1]OUT_FinalEnergyCons!H$4:H$10000)</f>
        <v>2.127974638547725</v>
      </c>
      <c r="K2241" s="1" cm="1">
        <f t="array" ref="K2241">SUMPRODUCT(([1]OUT_FinalEnergyCons!$B$4:$B$10000="var_ncap")*1, (ISNUMBER(SEARCH("RH*-SHNGABR",[1]OUT_FinalEnergyCons!$A$4:$A$10000)))*1,[1]OUT_FinalEnergyCons!I$4:I$10000)</f>
        <v>0.64227485945510998</v>
      </c>
      <c r="L2241" s="1" cm="1">
        <f t="array" ref="L2241">SUMPRODUCT(([1]OUT_FinalEnergyCons!$B$4:$B$10000="var_ncap")*1, (ISNUMBER(SEARCH("RH*-SHNGABR",[1]OUT_FinalEnergyCons!$A$4:$A$10000)))*1,[1]OUT_FinalEnergyCons!J$4:J$10000)</f>
        <v>5.8370111528977201E-5</v>
      </c>
      <c r="M2241" s="1" cm="1">
        <f t="array" ref="M2241">SUMPRODUCT(([1]OUT_FinalEnergyCons!$B$4:$B$10000="var_ncap")*1, (ISNUMBER(SEARCH("RH*-SHNGABR",[1]OUT_FinalEnergyCons!$A$4:$A$10000)))*1,[1]OUT_FinalEnergyCons!K$4:K$10000)</f>
        <v>2.0168518114131539</v>
      </c>
      <c r="N2241" s="1" cm="1">
        <f t="array" ref="N2241">SUMPRODUCT(([1]OUT_FinalEnergyCons!$B$4:$B$10000="var_ncap")*1, (ISNUMBER(SEARCH("RH*-SHNGABR",[1]OUT_FinalEnergyCons!$A$4:$A$10000)))*1,[1]OUT_FinalEnergyCons!L$4:L$10000)</f>
        <v>0.39774225872652902</v>
      </c>
      <c r="O2241" s="1" cm="1">
        <f t="array" ref="O2241">SUMPRODUCT(([1]OUT_FinalEnergyCons!$B$4:$B$10000="var_ncap")*1, (ISNUMBER(SEARCH("RH*-SHNGABR",[1]OUT_FinalEnergyCons!$A$4:$A$10000)))*1,[1]OUT_FinalEnergyCons!M$4:M$10000)</f>
        <v>2.2287096567822622E-5</v>
      </c>
      <c r="P2241" s="1" cm="1">
        <f t="array" ref="P2241">SUMPRODUCT(([1]OUT_FinalEnergyCons!$B$4:$B$10000="var_ncap")*1, (ISNUMBER(SEARCH("RH*-SHNGABR",[1]OUT_FinalEnergyCons!$A$4:$A$10000)))*1,[1]OUT_FinalEnergyCons!N$4:N$10000)</f>
        <v>1.6502656305891721</v>
      </c>
      <c r="Q2241" s="1" cm="1">
        <f t="array" ref="Q2241">SUMPRODUCT(([1]OUT_FinalEnergyCons!$B$4:$B$10000="var_ncap")*1, (ISNUMBER(SEARCH("RH*-SHNGABR",[1]OUT_FinalEnergyCons!$A$4:$A$10000)))*1,[1]OUT_FinalEnergyCons!O$4:O$10000)</f>
        <v>0.20244223795009469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2.0948991988398799E-7</v>
      </c>
      <c r="G2242" s="1" cm="1">
        <f t="array" ref="G2242">SUMPRODUCT(([1]OUT_FinalEnergyCons!$B$4:$B$10000="var_ncap")*1,ISNUMBER(SEARCH("RH*-SHngahp",[1]OUT_FinalEnergyCons!$A$4:$A$10000))*1,[1]OUT_FinalEnergyCons!E$4:E$10000)</f>
        <v>2.7695071470606938E-6</v>
      </c>
      <c r="H2242" s="1" cm="1">
        <f t="array" ref="H2242">SUMPRODUCT(([1]OUT_FinalEnergyCons!$B$4:$B$10000="var_ncap")*1,ISNUMBER(SEARCH("RH*-SHngahp",[1]OUT_FinalEnergyCons!$A$4:$A$10000))*1,[1]OUT_FinalEnergyCons!F$4:F$10000)</f>
        <v>2.4421929242301531E-3</v>
      </c>
      <c r="I2242" s="1" cm="1">
        <f t="array" ref="I2242">SUMPRODUCT(([1]OUT_FinalEnergyCons!$B$4:$B$10000="var_ncap")*1,ISNUMBER(SEARCH("RH*-SHngahp",[1]OUT_FinalEnergyCons!$A$4:$A$10000))*1,[1]OUT_FinalEnergyCons!G$4:G$10000)</f>
        <v>1.2962138528797149E-5</v>
      </c>
      <c r="J2242" s="1" cm="1">
        <f t="array" ref="J2242">SUMPRODUCT(([1]OUT_FinalEnergyCons!$B$4:$B$10000="var_ncap")*1,ISNUMBER(SEARCH("RH*-SHngahp",[1]OUT_FinalEnergyCons!$A$4:$A$10000))*1,[1]OUT_FinalEnergyCons!H$4:H$10000)</f>
        <v>0.19151688743102446</v>
      </c>
      <c r="K2242" s="1" cm="1">
        <f t="array" ref="K2242">SUMPRODUCT(([1]OUT_FinalEnergyCons!$B$4:$B$10000="var_ncap")*1,ISNUMBER(SEARCH("RH*-SHngahp",[1]OUT_FinalEnergyCons!$A$4:$A$10000))*1,[1]OUT_FinalEnergyCons!I$4:I$10000)</f>
        <v>0.17088263581227733</v>
      </c>
      <c r="L2242" s="1" cm="1">
        <f t="array" ref="L2242">SUMPRODUCT(([1]OUT_FinalEnergyCons!$B$4:$B$10000="var_ncap")*1,ISNUMBER(SEARCH("RH*-SHngahp",[1]OUT_FinalEnergyCons!$A$4:$A$10000))*1,[1]OUT_FinalEnergyCons!J$4:J$10000)</f>
        <v>8.1073093231513821E-2</v>
      </c>
      <c r="M2242" s="1" cm="1">
        <f t="array" ref="M2242">SUMPRODUCT(([1]OUT_FinalEnergyCons!$B$4:$B$10000="var_ncap")*1,ISNUMBER(SEARCH("RH*-SHngahp",[1]OUT_FinalEnergyCons!$A$4:$A$10000))*1,[1]OUT_FinalEnergyCons!K$4:K$10000)</f>
        <v>0.40762913673466311</v>
      </c>
      <c r="N2242" s="1" cm="1">
        <f t="array" ref="N2242">SUMPRODUCT(([1]OUT_FinalEnergyCons!$B$4:$B$10000="var_ncap")*1,ISNUMBER(SEARCH("RH*-SHngahp",[1]OUT_FinalEnergyCons!$A$4:$A$10000))*1,[1]OUT_FinalEnergyCons!L$4:L$10000)</f>
        <v>0.20037629988083494</v>
      </c>
      <c r="O2242" s="1" cm="1">
        <f t="array" ref="O2242">SUMPRODUCT(([1]OUT_FinalEnergyCons!$B$4:$B$10000="var_ncap")*1,ISNUMBER(SEARCH("RH*-SHngahp",[1]OUT_FinalEnergyCons!$A$4:$A$10000))*1,[1]OUT_FinalEnergyCons!M$4:M$10000)</f>
        <v>0.12818097446528401</v>
      </c>
      <c r="P2242" s="1" cm="1">
        <f t="array" ref="P2242">SUMPRODUCT(([1]OUT_FinalEnergyCons!$B$4:$B$10000="var_ncap")*1,ISNUMBER(SEARCH("RH*-SHngahp",[1]OUT_FinalEnergyCons!$A$4:$A$10000))*1,[1]OUT_FinalEnergyCons!N$4:N$10000)</f>
        <v>0.6924970828595387</v>
      </c>
      <c r="Q2242" s="1" cm="1">
        <f t="array" ref="Q2242">SUMPRODUCT(([1]OUT_FinalEnergyCons!$B$4:$B$10000="var_ncap")*1,ISNUMBER(SEARCH("RH*-SHngahp",[1]OUT_FinalEnergyCons!$A$4:$A$10000))*1,[1]OUT_FinalEnergyCons!O$4:O$10000)</f>
        <v>0.21053964896576277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1.5307045355830601E-4</v>
      </c>
      <c r="G2245" s="1">
        <f t="shared" si="2270"/>
        <v>8.4677868424123861E-3</v>
      </c>
      <c r="H2245" s="1">
        <f t="shared" si="2270"/>
        <v>5.6809201989217349E-3</v>
      </c>
      <c r="I2245" s="1">
        <f t="shared" si="2270"/>
        <v>1.4348024867135841E-5</v>
      </c>
      <c r="J2245" s="1">
        <f t="shared" si="2270"/>
        <v>0.2804449423390038</v>
      </c>
      <c r="K2245" s="1">
        <f t="shared" si="2270"/>
        <v>0.12683355240753041</v>
      </c>
      <c r="L2245" s="1">
        <f t="shared" si="2270"/>
        <v>1.6881649822920921E-2</v>
      </c>
      <c r="M2245" s="1">
        <f t="shared" si="2270"/>
        <v>0.15569507133701269</v>
      </c>
      <c r="N2245" s="1">
        <f t="shared" si="2270"/>
        <v>9.2457475635620054E-2</v>
      </c>
      <c r="O2245" s="1">
        <f t="shared" si="2270"/>
        <v>5.4061577441780351E-3</v>
      </c>
      <c r="P2245" s="1">
        <f>P2246</f>
        <v>0.12933942038631652</v>
      </c>
      <c r="Q2245" s="1">
        <f>Q2246</f>
        <v>9.2918615120148162E-3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1.5307045355830601E-4</v>
      </c>
      <c r="G2246" s="1" cm="1">
        <f t="array" ref="G2246">SUMPRODUCT(([1]OUT_FinalEnergyCons!$B$4:$B$10000="var_ncap")*1, (ISNUMBER(SEARCH("RH*-SHWODBR",[1]OUT_FinalEnergyCons!$A$4:$A$10000)))*1,[1]OUT_FinalEnergyCons!E$4:E$10000)</f>
        <v>8.4677868424123861E-3</v>
      </c>
      <c r="H2246" s="1" cm="1">
        <f t="array" ref="H2246">SUMPRODUCT(([1]OUT_FinalEnergyCons!$B$4:$B$10000="var_ncap")*1, (ISNUMBER(SEARCH("RH*-SHWODBR",[1]OUT_FinalEnergyCons!$A$4:$A$10000)))*1,[1]OUT_FinalEnergyCons!F$4:F$10000)</f>
        <v>5.6809201989217349E-3</v>
      </c>
      <c r="I2246" s="1" cm="1">
        <f t="array" ref="I2246">SUMPRODUCT(([1]OUT_FinalEnergyCons!$B$4:$B$10000="var_ncap")*1, (ISNUMBER(SEARCH("RH*-SHWODBR",[1]OUT_FinalEnergyCons!$A$4:$A$10000)))*1,[1]OUT_FinalEnergyCons!G$4:G$10000)</f>
        <v>1.4348024867135841E-5</v>
      </c>
      <c r="J2246" s="1" cm="1">
        <f t="array" ref="J2246">SUMPRODUCT(([1]OUT_FinalEnergyCons!$B$4:$B$10000="var_ncap")*1, (ISNUMBER(SEARCH("RH*-SHWODBR",[1]OUT_FinalEnergyCons!$A$4:$A$10000)))*1,[1]OUT_FinalEnergyCons!H$4:H$10000)</f>
        <v>0.2804449423390038</v>
      </c>
      <c r="K2246" s="1" cm="1">
        <f t="array" ref="K2246">SUMPRODUCT(([1]OUT_FinalEnergyCons!$B$4:$B$10000="var_ncap")*1, (ISNUMBER(SEARCH("RH*-SHWODBR",[1]OUT_FinalEnergyCons!$A$4:$A$10000)))*1,[1]OUT_FinalEnergyCons!I$4:I$10000)</f>
        <v>0.12683355240753041</v>
      </c>
      <c r="L2246" s="1" cm="1">
        <f t="array" ref="L2246">SUMPRODUCT(([1]OUT_FinalEnergyCons!$B$4:$B$10000="var_ncap")*1, (ISNUMBER(SEARCH("RH*-SHWODBR",[1]OUT_FinalEnergyCons!$A$4:$A$10000)))*1,[1]OUT_FinalEnergyCons!J$4:J$10000)</f>
        <v>1.6881649822920921E-2</v>
      </c>
      <c r="M2246" s="1" cm="1">
        <f t="array" ref="M2246">SUMPRODUCT(([1]OUT_FinalEnergyCons!$B$4:$B$10000="var_ncap")*1, (ISNUMBER(SEARCH("RH*-SHWODBR",[1]OUT_FinalEnergyCons!$A$4:$A$10000)))*1,[1]OUT_FinalEnergyCons!K$4:K$10000)</f>
        <v>0.15569507133701269</v>
      </c>
      <c r="N2246" s="1" cm="1">
        <f t="array" ref="N2246">SUMPRODUCT(([1]OUT_FinalEnergyCons!$B$4:$B$10000="var_ncap")*1, (ISNUMBER(SEARCH("RH*-SHWODBR",[1]OUT_FinalEnergyCons!$A$4:$A$10000)))*1,[1]OUT_FinalEnergyCons!L$4:L$10000)</f>
        <v>9.2457475635620054E-2</v>
      </c>
      <c r="O2246" s="1" cm="1">
        <f t="array" ref="O2246">SUMPRODUCT(([1]OUT_FinalEnergyCons!$B$4:$B$10000="var_ncap")*1, (ISNUMBER(SEARCH("RH*-SHWODBR",[1]OUT_FinalEnergyCons!$A$4:$A$10000)))*1,[1]OUT_FinalEnergyCons!M$4:M$10000)</f>
        <v>5.4061577441780351E-3</v>
      </c>
      <c r="P2246" s="1" cm="1">
        <f t="array" ref="P2246">SUMPRODUCT(([1]OUT_FinalEnergyCons!$B$4:$B$10000="var_ncap")*1, (ISNUMBER(SEARCH("RH*-SHWODBR",[1]OUT_FinalEnergyCons!$A$4:$A$10000)))*1,[1]OUT_FinalEnergyCons!N$4:N$10000)</f>
        <v>0.12933942038631652</v>
      </c>
      <c r="Q2246" s="1" cm="1">
        <f t="array" ref="Q2246">SUMPRODUCT(([1]OUT_FinalEnergyCons!$B$4:$B$10000="var_ncap")*1, (ISNUMBER(SEARCH("RH*-SHWODBR",[1]OUT_FinalEnergyCons!$A$4:$A$10000)))*1,[1]OUT_FinalEnergyCons!O$4:O$10000)</f>
        <v>9.2918615120148162E-3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9.8560326679872503E-5</v>
      </c>
      <c r="G2247" s="1">
        <f t="shared" si="2271"/>
        <v>3.5993429449951896E-2</v>
      </c>
      <c r="H2247" s="1">
        <f t="shared" si="2271"/>
        <v>1.5891179356929748E-4</v>
      </c>
      <c r="I2247" s="1">
        <f t="shared" si="2271"/>
        <v>1.1311851617743269E-2</v>
      </c>
      <c r="J2247" s="1">
        <f t="shared" si="2271"/>
        <v>0.17697293112689058</v>
      </c>
      <c r="K2247" s="1">
        <f t="shared" si="2271"/>
        <v>7.9569379951723376E-2</v>
      </c>
      <c r="L2247" s="1">
        <f t="shared" si="2271"/>
        <v>1.5095022182895792E-2</v>
      </c>
      <c r="M2247" s="1">
        <f t="shared" si="2271"/>
        <v>0.18095687606074029</v>
      </c>
      <c r="N2247" s="1">
        <f t="shared" si="2271"/>
        <v>7.2670423351333183E-2</v>
      </c>
      <c r="O2247" s="1">
        <f t="shared" si="2271"/>
        <v>2.8821031838959767E-2</v>
      </c>
      <c r="P2247" s="1">
        <f>P2248</f>
        <v>0.17124697997225219</v>
      </c>
      <c r="Q2247" s="1">
        <f>Q2248</f>
        <v>8.2125713969117303E-2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9.8560326679872503E-5</v>
      </c>
      <c r="G2248" s="1" cm="1">
        <f t="array" ref="G2248">SUMPRODUCT(([1]OUT_FinalEnergyCons!$B$4:$B$10000="var_ncap")*1, (ISNUMBER(SEARCH("RH*-SHPLTBR",[1]OUT_FinalEnergyCons!$A$4:$A$10000)))*1,[1]OUT_FinalEnergyCons!E$4:E$10000)</f>
        <v>3.5993429449951896E-2</v>
      </c>
      <c r="H2248" s="1" cm="1">
        <f t="array" ref="H2248">SUMPRODUCT(([1]OUT_FinalEnergyCons!$B$4:$B$10000="var_ncap")*1, (ISNUMBER(SEARCH("RH*-SHPLTBR",[1]OUT_FinalEnergyCons!$A$4:$A$10000)))*1,[1]OUT_FinalEnergyCons!F$4:F$10000)</f>
        <v>1.5891179356929748E-4</v>
      </c>
      <c r="I2248" s="1" cm="1">
        <f t="array" ref="I2248">SUMPRODUCT(([1]OUT_FinalEnergyCons!$B$4:$B$10000="var_ncap")*1, (ISNUMBER(SEARCH("RH*-SHPLTBR",[1]OUT_FinalEnergyCons!$A$4:$A$10000)))*1,[1]OUT_FinalEnergyCons!G$4:G$10000)</f>
        <v>1.1311851617743269E-2</v>
      </c>
      <c r="J2248" s="1" cm="1">
        <f t="array" ref="J2248">SUMPRODUCT(([1]OUT_FinalEnergyCons!$B$4:$B$10000="var_ncap")*1, (ISNUMBER(SEARCH("RH*-SHPLTBR",[1]OUT_FinalEnergyCons!$A$4:$A$10000)))*1,[1]OUT_FinalEnergyCons!H$4:H$10000)</f>
        <v>0.17697293112689058</v>
      </c>
      <c r="K2248" s="1" cm="1">
        <f t="array" ref="K2248">SUMPRODUCT(([1]OUT_FinalEnergyCons!$B$4:$B$10000="var_ncap")*1, (ISNUMBER(SEARCH("RH*-SHPLTBR",[1]OUT_FinalEnergyCons!$A$4:$A$10000)))*1,[1]OUT_FinalEnergyCons!I$4:I$10000)</f>
        <v>7.9569379951723376E-2</v>
      </c>
      <c r="L2248" s="1" cm="1">
        <f t="array" ref="L2248">SUMPRODUCT(([1]OUT_FinalEnergyCons!$B$4:$B$10000="var_ncap")*1, (ISNUMBER(SEARCH("RH*-SHPLTBR",[1]OUT_FinalEnergyCons!$A$4:$A$10000)))*1,[1]OUT_FinalEnergyCons!J$4:J$10000)</f>
        <v>1.5095022182895792E-2</v>
      </c>
      <c r="M2248" s="1" cm="1">
        <f t="array" ref="M2248">SUMPRODUCT(([1]OUT_FinalEnergyCons!$B$4:$B$10000="var_ncap")*1, (ISNUMBER(SEARCH("RH*-SHPLTBR",[1]OUT_FinalEnergyCons!$A$4:$A$10000)))*1,[1]OUT_FinalEnergyCons!K$4:K$10000)</f>
        <v>0.18095687606074029</v>
      </c>
      <c r="N2248" s="1" cm="1">
        <f t="array" ref="N2248">SUMPRODUCT(([1]OUT_FinalEnergyCons!$B$4:$B$10000="var_ncap")*1, (ISNUMBER(SEARCH("RH*-SHPLTBR",[1]OUT_FinalEnergyCons!$A$4:$A$10000)))*1,[1]OUT_FinalEnergyCons!L$4:L$10000)</f>
        <v>7.2670423351333183E-2</v>
      </c>
      <c r="O2248" s="1" cm="1">
        <f t="array" ref="O2248">SUMPRODUCT(([1]OUT_FinalEnergyCons!$B$4:$B$10000="var_ncap")*1, (ISNUMBER(SEARCH("RH*-SHPLTBR",[1]OUT_FinalEnergyCons!$A$4:$A$10000)))*1,[1]OUT_FinalEnergyCons!M$4:M$10000)</f>
        <v>2.8821031838959767E-2</v>
      </c>
      <c r="P2248" s="1" cm="1">
        <f t="array" ref="P2248">SUMPRODUCT(([1]OUT_FinalEnergyCons!$B$4:$B$10000="var_ncap")*1, (ISNUMBER(SEARCH("RH*-SHPLTBR",[1]OUT_FinalEnergyCons!$A$4:$A$10000)))*1,[1]OUT_FinalEnergyCons!N$4:N$10000)</f>
        <v>0.17124697997225219</v>
      </c>
      <c r="Q2248" s="1" cm="1">
        <f t="array" ref="Q2248">SUMPRODUCT(([1]OUT_FinalEnergyCons!$B$4:$B$10000="var_ncap")*1, (ISNUMBER(SEARCH("RH*-SHPLTBR",[1]OUT_FinalEnergyCons!$A$4:$A$10000)))*1,[1]OUT_FinalEnergyCons!O$4:O$10000)</f>
        <v>8.2125713969117303E-2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1.51962554451842E-4</v>
      </c>
      <c r="G2249" s="1">
        <f t="shared" si="2272"/>
        <v>2.3152487305110964E-2</v>
      </c>
      <c r="H2249" s="1">
        <f t="shared" si="2272"/>
        <v>5.684221178491282E-4</v>
      </c>
      <c r="I2249" s="1">
        <f t="shared" si="2272"/>
        <v>2.4056486096937327E-4</v>
      </c>
      <c r="J2249" s="1">
        <f t="shared" si="2272"/>
        <v>9.2387170456195072E-2</v>
      </c>
      <c r="K2249" s="1">
        <f t="shared" si="2272"/>
        <v>3.8450362253504594E-2</v>
      </c>
      <c r="L2249" s="1">
        <f t="shared" si="2272"/>
        <v>1.8003099705155216E-4</v>
      </c>
      <c r="M2249" s="1">
        <f t="shared" si="2272"/>
        <v>9.1925436856402198E-2</v>
      </c>
      <c r="N2249" s="1">
        <f t="shared" si="2272"/>
        <v>3.0416528771172603E-2</v>
      </c>
      <c r="O2249" s="1">
        <f t="shared" si="2272"/>
        <v>6.8044376803347937E-3</v>
      </c>
      <c r="P2249" s="1">
        <f>P2250</f>
        <v>8.2420915854788473E-2</v>
      </c>
      <c r="Q2249" s="1">
        <f>Q2250</f>
        <v>3.574572277664663E-2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1.51962554451842E-4</v>
      </c>
      <c r="G2250" s="1" cm="1">
        <f t="array" ref="G2250">SUMPRODUCT(([1]OUT_FinalEnergyCons!$B$4:$B$10000="var_ncap")*1, (ISNUMBER(SEARCH("RH*-SHSOLBR",[1]OUT_FinalEnergyCons!$A$4:$A$10000)))*1,[1]OUT_FinalEnergyCons!E$4:E$10000)</f>
        <v>2.3152487305110964E-2</v>
      </c>
      <c r="H2250" s="1" cm="1">
        <f t="array" ref="H2250">SUMPRODUCT(([1]OUT_FinalEnergyCons!$B$4:$B$10000="var_ncap")*1, (ISNUMBER(SEARCH("RH*-SHSOLBR",[1]OUT_FinalEnergyCons!$A$4:$A$10000)))*1,[1]OUT_FinalEnergyCons!F$4:F$10000)</f>
        <v>5.684221178491282E-4</v>
      </c>
      <c r="I2250" s="1" cm="1">
        <f t="array" ref="I2250">SUMPRODUCT(([1]OUT_FinalEnergyCons!$B$4:$B$10000="var_ncap")*1, (ISNUMBER(SEARCH("RH*-SHSOLBR",[1]OUT_FinalEnergyCons!$A$4:$A$10000)))*1,[1]OUT_FinalEnergyCons!G$4:G$10000)</f>
        <v>2.4056486096937327E-4</v>
      </c>
      <c r="J2250" s="1" cm="1">
        <f t="array" ref="J2250">SUMPRODUCT(([1]OUT_FinalEnergyCons!$B$4:$B$10000="var_ncap")*1, (ISNUMBER(SEARCH("RH*-SHSOLBR",[1]OUT_FinalEnergyCons!$A$4:$A$10000)))*1,[1]OUT_FinalEnergyCons!H$4:H$10000)</f>
        <v>9.2387170456195072E-2</v>
      </c>
      <c r="K2250" s="1" cm="1">
        <f t="array" ref="K2250">SUMPRODUCT(([1]OUT_FinalEnergyCons!$B$4:$B$10000="var_ncap")*1, (ISNUMBER(SEARCH("RH*-SHSOLBR",[1]OUT_FinalEnergyCons!$A$4:$A$10000)))*1,[1]OUT_FinalEnergyCons!I$4:I$10000)</f>
        <v>3.8450362253504594E-2</v>
      </c>
      <c r="L2250" s="1" cm="1">
        <f t="array" ref="L2250">SUMPRODUCT(([1]OUT_FinalEnergyCons!$B$4:$B$10000="var_ncap")*1, (ISNUMBER(SEARCH("RH*-SHSOLBR",[1]OUT_FinalEnergyCons!$A$4:$A$10000)))*1,[1]OUT_FinalEnergyCons!J$4:J$10000)</f>
        <v>1.8003099705155216E-4</v>
      </c>
      <c r="M2250" s="1" cm="1">
        <f t="array" ref="M2250">SUMPRODUCT(([1]OUT_FinalEnergyCons!$B$4:$B$10000="var_ncap")*1, (ISNUMBER(SEARCH("RH*-SHSOLBR",[1]OUT_FinalEnergyCons!$A$4:$A$10000)))*1,[1]OUT_FinalEnergyCons!K$4:K$10000)</f>
        <v>9.1925436856402198E-2</v>
      </c>
      <c r="N2250" s="1" cm="1">
        <f t="array" ref="N2250">SUMPRODUCT(([1]OUT_FinalEnergyCons!$B$4:$B$10000="var_ncap")*1, (ISNUMBER(SEARCH("RH*-SHSOLBR",[1]OUT_FinalEnergyCons!$A$4:$A$10000)))*1,[1]OUT_FinalEnergyCons!L$4:L$10000)</f>
        <v>3.0416528771172603E-2</v>
      </c>
      <c r="O2250" s="1" cm="1">
        <f t="array" ref="O2250">SUMPRODUCT(([1]OUT_FinalEnergyCons!$B$4:$B$10000="var_ncap")*1, (ISNUMBER(SEARCH("RH*-SHSOLBR",[1]OUT_FinalEnergyCons!$A$4:$A$10000)))*1,[1]OUT_FinalEnergyCons!M$4:M$10000)</f>
        <v>6.8044376803347937E-3</v>
      </c>
      <c r="P2250" s="1" cm="1">
        <f t="array" ref="P2250">SUMPRODUCT(([1]OUT_FinalEnergyCons!$B$4:$B$10000="var_ncap")*1, (ISNUMBER(SEARCH("RH*-SHSOLBR",[1]OUT_FinalEnergyCons!$A$4:$A$10000)))*1,[1]OUT_FinalEnergyCons!N$4:N$10000)</f>
        <v>8.2420915854788473E-2</v>
      </c>
      <c r="Q2250" s="1" cm="1">
        <f t="array" ref="Q2250">SUMPRODUCT(([1]OUT_FinalEnergyCons!$B$4:$B$10000="var_ncap")*1, (ISNUMBER(SEARCH("RH*-SHSOLBR",[1]OUT_FinalEnergyCons!$A$4:$A$10000)))*1,[1]OUT_FinalEnergyCons!O$4:O$10000)</f>
        <v>3.574572277664663E-2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1.8700157006574998E-5</v>
      </c>
      <c r="G2253" s="1">
        <f t="shared" si="2274"/>
        <v>0.15788917602151598</v>
      </c>
      <c r="H2253" s="1">
        <f t="shared" si="2274"/>
        <v>0.2748211473710076</v>
      </c>
      <c r="I2253" s="1">
        <f t="shared" si="2274"/>
        <v>7.8176217148838101E-2</v>
      </c>
      <c r="J2253" s="1">
        <f t="shared" si="2274"/>
        <v>0.94757998279326117</v>
      </c>
      <c r="K2253" s="1">
        <f t="shared" si="2274"/>
        <v>0.6781983744465625</v>
      </c>
      <c r="L2253" s="1">
        <f t="shared" ref="L2253:O2253" si="2275">SUM(L2254,L2257,L2259,L2262,L2264,L2266,L2268,L2270)</f>
        <v>0.1371517703441727</v>
      </c>
      <c r="M2253" s="1">
        <f t="shared" si="2275"/>
        <v>0.87321583052239782</v>
      </c>
      <c r="N2253" s="1">
        <f t="shared" si="2275"/>
        <v>0.62518627680318573</v>
      </c>
      <c r="O2253" s="1">
        <f t="shared" si="2275"/>
        <v>0.18251250323237803</v>
      </c>
      <c r="P2253" s="1">
        <f>SUM(P2254,P2257,P2259,P2262,P2264,P2266,P2268,P2270)</f>
        <v>0.88214810184060588</v>
      </c>
      <c r="Q2253" s="1">
        <f>SUM(Q2254,Q2257,Q2259,Q2262,Q2264,Q2266,Q2268,Q2270)</f>
        <v>0.54790512380401568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1.8700157006574998E-5</v>
      </c>
      <c r="G2254" s="1">
        <f t="shared" si="2276"/>
        <v>6.8108445209281901E-2</v>
      </c>
      <c r="H2254" s="1">
        <f t="shared" si="2276"/>
        <v>9.0922680186898683E-2</v>
      </c>
      <c r="I2254" s="1">
        <f t="shared" si="2276"/>
        <v>7.234609374773289E-2</v>
      </c>
      <c r="J2254" s="1">
        <f t="shared" si="2276"/>
        <v>0.44343871444121202</v>
      </c>
      <c r="K2254" s="1">
        <f t="shared" si="2276"/>
        <v>0.2734022456415568</v>
      </c>
      <c r="L2254" s="1">
        <f t="shared" ref="L2254:O2254" si="2277">SUM(L2255:L2256)</f>
        <v>9.9422299415689808E-2</v>
      </c>
      <c r="M2254" s="1">
        <f t="shared" si="2277"/>
        <v>0.32511304430269139</v>
      </c>
      <c r="N2254" s="1">
        <f t="shared" si="2277"/>
        <v>0.2999384427369588</v>
      </c>
      <c r="O2254" s="1">
        <f t="shared" si="2277"/>
        <v>0.12822475913198775</v>
      </c>
      <c r="P2254" s="1">
        <f>SUM(P2255:P2256)</f>
        <v>0.27249778508096972</v>
      </c>
      <c r="Q2254" s="1">
        <f>SUM(Q2255:Q2256)</f>
        <v>0.33109646462031017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1.61722567230229E-5</v>
      </c>
      <c r="G2255" s="1" cm="1">
        <f t="array" ref="G2255">SUMPRODUCT(([1]OUT_FinalEnergyCons!$B$4:$B$10000="var_ncap")*1,(ISNUMBER(SEARCH("RH*-WHELCBR",[1]OUT_FinalEnergyCons!$A$4:$A$10000)))*1,[1]OUT_FinalEnergyCons!E$4:E$10000)</f>
        <v>3.53238193703184E-2</v>
      </c>
      <c r="H2255" s="1" cm="1">
        <f t="array" ref="H2255">SUMPRODUCT(([1]OUT_FinalEnergyCons!$B$4:$B$10000="var_ncap")*1,(ISNUMBER(SEARCH("RH*-WHELCBR",[1]OUT_FinalEnergyCons!$A$4:$A$10000)))*1,[1]OUT_FinalEnergyCons!F$4:F$10000)</f>
        <v>4.4663329747772801E-6</v>
      </c>
      <c r="I2255" s="1" cm="1">
        <f t="array" ref="I2255">SUMPRODUCT(([1]OUT_FinalEnergyCons!$B$4:$B$10000="var_ncap")*1,(ISNUMBER(SEARCH("RH*-WHELCBR",[1]OUT_FinalEnergyCons!$A$4:$A$10000)))*1,[1]OUT_FinalEnergyCons!G$4:G$10000)</f>
        <v>3.9579906375811703E-6</v>
      </c>
      <c r="J2255" s="1" cm="1">
        <f t="array" ref="J2255">SUMPRODUCT(([1]OUT_FinalEnergyCons!$B$4:$B$10000="var_ncap")*1,(ISNUMBER(SEARCH("RH*-WHELCBR",[1]OUT_FinalEnergyCons!$A$4:$A$10000)))*1,[1]OUT_FinalEnergyCons!H$4:H$10000)</f>
        <v>0.149399697756046</v>
      </c>
      <c r="K2255" s="1" cm="1">
        <f t="array" ref="K2255">SUMPRODUCT(([1]OUT_FinalEnergyCons!$B$4:$B$10000="var_ncap")*1,(ISNUMBER(SEARCH("RH*-WHELCBR",[1]OUT_FinalEnergyCons!$A$4:$A$10000)))*1,[1]OUT_FinalEnergyCons!I$4:I$10000)</f>
        <v>9.9975554145022794E-2</v>
      </c>
      <c r="L2255" s="1" cm="1">
        <f t="array" ref="L2255">SUMPRODUCT(([1]OUT_FinalEnergyCons!$B$4:$B$10000="var_ncap")*1,(ISNUMBER(SEARCH("RH*-WHELCBR",[1]OUT_FinalEnergyCons!$A$4:$A$10000)))*1,[1]OUT_FinalEnergyCons!J$4:J$10000)</f>
        <v>8.9044179603053899E-6</v>
      </c>
      <c r="M2255" s="1" cm="1">
        <f t="array" ref="M2255">SUMPRODUCT(([1]OUT_FinalEnergyCons!$B$4:$B$10000="var_ncap")*1,(ISNUMBER(SEARCH("RH*-WHELCBR",[1]OUT_FinalEnergyCons!$A$4:$A$10000)))*1,[1]OUT_FinalEnergyCons!K$4:K$10000)</f>
        <v>3.0740226258541399E-2</v>
      </c>
      <c r="N2255" s="1" cm="1">
        <f t="array" ref="N2255">SUMPRODUCT(([1]OUT_FinalEnergyCons!$B$4:$B$10000="var_ncap")*1,(ISNUMBER(SEARCH("RH*-WHELCBR",[1]OUT_FinalEnergyCons!$A$4:$A$10000)))*1,[1]OUT_FinalEnergyCons!L$4:L$10000)</f>
        <v>1.0147422407771201E-5</v>
      </c>
      <c r="O2255" s="1" cm="1">
        <f t="array" ref="O2255">SUMPRODUCT(([1]OUT_FinalEnergyCons!$B$4:$B$10000="var_ncap")*1,(ISNUMBER(SEARCH("RH*-WHELCBR",[1]OUT_FinalEnergyCons!$A$4:$A$10000)))*1,[1]OUT_FinalEnergyCons!M$4:M$10000)</f>
        <v>9.3617292740347403E-3</v>
      </c>
      <c r="P2255" s="1" cm="1">
        <f t="array" ref="P2255">SUMPRODUCT(([1]OUT_FinalEnergyCons!$B$4:$B$10000="var_ncap")*1,(ISNUMBER(SEARCH("RH*-WHELCBR",[1]OUT_FinalEnergyCons!$A$4:$A$10000)))*1,[1]OUT_FinalEnergyCons!N$4:N$10000)</f>
        <v>1.9664826337372699E-2</v>
      </c>
      <c r="Q2255" s="1" cm="1">
        <f t="array" ref="Q2255">SUMPRODUCT(([1]OUT_FinalEnergyCons!$B$4:$B$10000="var_ncap")*1,(ISNUMBER(SEARCH("RH*-WHELCBR",[1]OUT_FinalEnergyCons!$A$4:$A$10000)))*1,[1]OUT_FinalEnergyCons!O$4:O$10000)</f>
        <v>7.0558206632614895E-4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2.5279002835521001E-6</v>
      </c>
      <c r="G2256" s="1" cm="1">
        <f t="array" ref="G2256">SUMPRODUCT(([1]OUT_FinalEnergyCons!$B$4:$B$10000="var_ncap")*1,ISNUMBER(SEARCH("RH*-WHELCHP",[1]OUT_FinalEnergyCons!$A$4:$A$10000))*1,[1]OUT_FinalEnergyCons!E$4:E$10000)</f>
        <v>3.2784625838963501E-2</v>
      </c>
      <c r="H2256" s="1" cm="1">
        <f t="array" ref="H2256">SUMPRODUCT(([1]OUT_FinalEnergyCons!$B$4:$B$10000="var_ncap")*1,ISNUMBER(SEARCH("RH*-WHELCHP",[1]OUT_FinalEnergyCons!$A$4:$A$10000))*1,[1]OUT_FinalEnergyCons!F$4:F$10000)</f>
        <v>9.0918213853923902E-2</v>
      </c>
      <c r="I2256" s="1" cm="1">
        <f t="array" ref="I2256">SUMPRODUCT(([1]OUT_FinalEnergyCons!$B$4:$B$10000="var_ncap")*1,ISNUMBER(SEARCH("RH*-WHELCHP",[1]OUT_FinalEnergyCons!$A$4:$A$10000))*1,[1]OUT_FinalEnergyCons!G$4:G$10000)</f>
        <v>7.2342135757095305E-2</v>
      </c>
      <c r="J2256" s="1" cm="1">
        <f t="array" ref="J2256">SUMPRODUCT(([1]OUT_FinalEnergyCons!$B$4:$B$10000="var_ncap")*1,ISNUMBER(SEARCH("RH*-WHELCHP",[1]OUT_FinalEnergyCons!$A$4:$A$10000))*1,[1]OUT_FinalEnergyCons!H$4:H$10000)</f>
        <v>0.29403901668516602</v>
      </c>
      <c r="K2256" s="1" cm="1">
        <f t="array" ref="K2256">SUMPRODUCT(([1]OUT_FinalEnergyCons!$B$4:$B$10000="var_ncap")*1,ISNUMBER(SEARCH("RH*-WHELCHP",[1]OUT_FinalEnergyCons!$A$4:$A$10000))*1,[1]OUT_FinalEnergyCons!I$4:I$10000)</f>
        <v>0.173426691496534</v>
      </c>
      <c r="L2256" s="1" cm="1">
        <f t="array" ref="L2256">SUMPRODUCT(([1]OUT_FinalEnergyCons!$B$4:$B$10000="var_ncap")*1,ISNUMBER(SEARCH("RH*-WHELCHP",[1]OUT_FinalEnergyCons!$A$4:$A$10000))*1,[1]OUT_FinalEnergyCons!J$4:J$10000)</f>
        <v>9.9413394997729498E-2</v>
      </c>
      <c r="M2256" s="1" cm="1">
        <f t="array" ref="M2256">SUMPRODUCT(([1]OUT_FinalEnergyCons!$B$4:$B$10000="var_ncap")*1,ISNUMBER(SEARCH("RH*-WHELCHP",[1]OUT_FinalEnergyCons!$A$4:$A$10000))*1,[1]OUT_FinalEnergyCons!K$4:K$10000)</f>
        <v>0.29437281804415</v>
      </c>
      <c r="N2256" s="1" cm="1">
        <f t="array" ref="N2256">SUMPRODUCT(([1]OUT_FinalEnergyCons!$B$4:$B$10000="var_ncap")*1,ISNUMBER(SEARCH("RH*-WHELCHP",[1]OUT_FinalEnergyCons!$A$4:$A$10000))*1,[1]OUT_FinalEnergyCons!L$4:L$10000)</f>
        <v>0.29992829531455101</v>
      </c>
      <c r="O2256" s="1" cm="1">
        <f t="array" ref="O2256">SUMPRODUCT(([1]OUT_FinalEnergyCons!$B$4:$B$10000="var_ncap")*1,ISNUMBER(SEARCH("RH*-WHELCHP",[1]OUT_FinalEnergyCons!$A$4:$A$10000))*1,[1]OUT_FinalEnergyCons!M$4:M$10000)</f>
        <v>0.118863029857953</v>
      </c>
      <c r="P2256" s="1" cm="1">
        <f t="array" ref="P2256">SUMPRODUCT(([1]OUT_FinalEnergyCons!$B$4:$B$10000="var_ncap")*1,ISNUMBER(SEARCH("RH*-WHELCHP",[1]OUT_FinalEnergyCons!$A$4:$A$10000))*1,[1]OUT_FinalEnergyCons!N$4:N$10000)</f>
        <v>0.25283295874359701</v>
      </c>
      <c r="Q2256" s="1" cm="1">
        <f t="array" ref="Q2256">SUMPRODUCT(([1]OUT_FinalEnergyCons!$B$4:$B$10000="var_ncap")*1,ISNUMBER(SEARCH("RH*-WHELCHP",[1]OUT_FinalEnergyCons!$A$4:$A$10000))*1,[1]OUT_FinalEnergyCons!O$4:O$10000)</f>
        <v>0.33039088255398402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4.33520132553036E-7</v>
      </c>
      <c r="H2257" s="1">
        <f t="shared" si="2278"/>
        <v>2.2769493074053101E-7</v>
      </c>
      <c r="I2257" s="1">
        <f t="shared" si="2278"/>
        <v>3.8452915871718198E-7</v>
      </c>
      <c r="J2257" s="1">
        <f t="shared" si="2278"/>
        <v>3.0789469842578301E-6</v>
      </c>
      <c r="K2257" s="1">
        <f t="shared" si="2278"/>
        <v>8.5188866360185096E-4</v>
      </c>
      <c r="L2257" s="1">
        <f t="shared" si="2278"/>
        <v>2.7253724692013801E-5</v>
      </c>
      <c r="M2257" s="1">
        <f t="shared" si="2278"/>
        <v>0</v>
      </c>
      <c r="N2257" s="1">
        <f t="shared" si="2278"/>
        <v>9.3937336468335705E-4</v>
      </c>
      <c r="O2257" s="1">
        <f t="shared" si="2278"/>
        <v>5.9044438173063796E-4</v>
      </c>
      <c r="P2257" s="1">
        <f>P2258</f>
        <v>2.2801578122025601E-5</v>
      </c>
      <c r="Q2257" s="1">
        <f>Q2258</f>
        <v>2.49647778253172E-3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4.33520132553036E-7</v>
      </c>
      <c r="H2258" s="1" cm="1">
        <f t="array" ref="H2258">SUMPRODUCT(([1]OUT_FinalEnergyCons!$B$4:$B$10000="var_ncap")*1, (ISNUMBER(SEARCH("RH*-WHLFOBR",[1]OUT_FinalEnergyCons!$A$4:$A$10000)))*1,[1]OUT_FinalEnergyCons!F$4:F$10000)</f>
        <v>2.2769493074053101E-7</v>
      </c>
      <c r="I2258" s="1" cm="1">
        <f t="array" ref="I2258">SUMPRODUCT(([1]OUT_FinalEnergyCons!$B$4:$B$10000="var_ncap")*1, (ISNUMBER(SEARCH("RH*-WHLFOBR",[1]OUT_FinalEnergyCons!$A$4:$A$10000)))*1,[1]OUT_FinalEnergyCons!G$4:G$10000)</f>
        <v>3.8452915871718198E-7</v>
      </c>
      <c r="J2258" s="1" cm="1">
        <f t="array" ref="J2258">SUMPRODUCT(([1]OUT_FinalEnergyCons!$B$4:$B$10000="var_ncap")*1, (ISNUMBER(SEARCH("RH*-WHLFOBR",[1]OUT_FinalEnergyCons!$A$4:$A$10000)))*1,[1]OUT_FinalEnergyCons!H$4:H$10000)</f>
        <v>3.0789469842578301E-6</v>
      </c>
      <c r="K2258" s="1" cm="1">
        <f t="array" ref="K2258">SUMPRODUCT(([1]OUT_FinalEnergyCons!$B$4:$B$10000="var_ncap")*1, (ISNUMBER(SEARCH("RH*-WHLFOBR",[1]OUT_FinalEnergyCons!$A$4:$A$10000)))*1,[1]OUT_FinalEnergyCons!I$4:I$10000)</f>
        <v>8.5188866360185096E-4</v>
      </c>
      <c r="L2258" s="1" cm="1">
        <f t="array" ref="L2258">SUMPRODUCT(([1]OUT_FinalEnergyCons!$B$4:$B$10000="var_ncap")*1, (ISNUMBER(SEARCH("RH*-WHLFOBR",[1]OUT_FinalEnergyCons!$A$4:$A$10000)))*1,[1]OUT_FinalEnergyCons!J$4:J$10000)</f>
        <v>2.7253724692013801E-5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9.3937336468335705E-4</v>
      </c>
      <c r="O2258" s="1" cm="1">
        <f t="array" ref="O2258">SUMPRODUCT(([1]OUT_FinalEnergyCons!$B$4:$B$10000="var_ncap")*1, (ISNUMBER(SEARCH("RH*-WHLFOBR",[1]OUT_FinalEnergyCons!$A$4:$A$10000)))*1,[1]OUT_FinalEnergyCons!M$4:M$10000)</f>
        <v>5.9044438173063796E-4</v>
      </c>
      <c r="P2258" s="1" cm="1">
        <f t="array" ref="P2258">SUMPRODUCT(([1]OUT_FinalEnergyCons!$B$4:$B$10000="var_ncap")*1, (ISNUMBER(SEARCH("RH*-WHLFOBR",[1]OUT_FinalEnergyCons!$A$4:$A$10000)))*1,[1]OUT_FinalEnergyCons!N$4:N$10000)</f>
        <v>2.2801578122025601E-5</v>
      </c>
      <c r="Q2258" s="1" cm="1">
        <f t="array" ref="Q2258">SUMPRODUCT(([1]OUT_FinalEnergyCons!$B$4:$B$10000="var_ncap")*1, (ISNUMBER(SEARCH("RH*-WHLFOBR",[1]OUT_FinalEnergyCons!$A$4:$A$10000)))*1,[1]OUT_FinalEnergyCons!O$4:O$10000)</f>
        <v>2.49647778253172E-3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2.546312093308698E-6</v>
      </c>
      <c r="H2259" s="1">
        <f t="shared" si="2279"/>
        <v>0.18389466860230683</v>
      </c>
      <c r="I2259" s="1">
        <f t="shared" si="2279"/>
        <v>5.8173649872101454E-3</v>
      </c>
      <c r="J2259" s="1">
        <f t="shared" si="2279"/>
        <v>0.42225303090460931</v>
      </c>
      <c r="K2259" s="1">
        <f t="shared" si="2279"/>
        <v>0.3004758972426419</v>
      </c>
      <c r="L2259" s="1">
        <f t="shared" ref="L2259:O2259" si="2280">SUM(L2260:L2261)</f>
        <v>3.7436211154158218E-2</v>
      </c>
      <c r="M2259" s="1">
        <f t="shared" si="2280"/>
        <v>0.47767955528442402</v>
      </c>
      <c r="N2259" s="1">
        <f t="shared" si="2280"/>
        <v>0.23932048846215148</v>
      </c>
      <c r="O2259" s="1">
        <f t="shared" si="2280"/>
        <v>4.5723039375911975E-2</v>
      </c>
      <c r="P2259" s="1">
        <f>SUM(P2260:P2261)</f>
        <v>0.52626176725469498</v>
      </c>
      <c r="Q2259" s="1">
        <f>SUM(Q2260:Q2261)</f>
        <v>0.16703864450305639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1.65650346492148E-6</v>
      </c>
      <c r="H2260" s="1" cm="1">
        <f t="array" ref="H2260">SUMPRODUCT(([1]OUT_FinalEnergyCons!$B$4:$B$10000="var_ncap")*1, (ISNUMBER(SEARCH("RH*-WHNGABR",[1]OUT_FinalEnergyCons!$A$4:$A$10000)))*1,[1]OUT_FinalEnergyCons!F$4:F$10000)</f>
        <v>0.183406350671452</v>
      </c>
      <c r="I2260" s="1" cm="1">
        <f t="array" ref="I2260">SUMPRODUCT(([1]OUT_FinalEnergyCons!$B$4:$B$10000="var_ncap")*1, (ISNUMBER(SEARCH("RH*-WHNGABR",[1]OUT_FinalEnergyCons!$A$4:$A$10000)))*1,[1]OUT_FinalEnergyCons!G$4:G$10000)</f>
        <v>5.8099671115138902E-3</v>
      </c>
      <c r="J2260" s="1" cm="1">
        <f t="array" ref="J2260">SUMPRODUCT(([1]OUT_FinalEnergyCons!$B$4:$B$10000="var_ncap")*1, (ISNUMBER(SEARCH("RH*-WHNGABR",[1]OUT_FinalEnergyCons!$A$4:$A$10000)))*1,[1]OUT_FinalEnergyCons!H$4:H$10000)</f>
        <v>0.38828366515847201</v>
      </c>
      <c r="K2260" s="1" cm="1">
        <f t="array" ref="K2260">SUMPRODUCT(([1]OUT_FinalEnergyCons!$B$4:$B$10000="var_ncap")*1, (ISNUMBER(SEARCH("RH*-WHNGABR",[1]OUT_FinalEnergyCons!$A$4:$A$10000)))*1,[1]OUT_FinalEnergyCons!I$4:I$10000)</f>
        <v>0.24524433549764299</v>
      </c>
      <c r="L2260" s="1" cm="1">
        <f t="array" ref="L2260">SUMPRODUCT(([1]OUT_FinalEnergyCons!$B$4:$B$10000="var_ncap")*1, (ISNUMBER(SEARCH("RH*-WHNGABR",[1]OUT_FinalEnergyCons!$A$4:$A$10000)))*1,[1]OUT_FinalEnergyCons!J$4:J$10000)</f>
        <v>4.8182405609303201E-3</v>
      </c>
      <c r="M2260" s="1" cm="1">
        <f t="array" ref="M2260">SUMPRODUCT(([1]OUT_FinalEnergyCons!$B$4:$B$10000="var_ncap")*1, (ISNUMBER(SEARCH("RH*-WHNGABR",[1]OUT_FinalEnergyCons!$A$4:$A$10000)))*1,[1]OUT_FinalEnergyCons!K$4:K$10000)</f>
        <v>0.36680014227527102</v>
      </c>
      <c r="N2260" s="1" cm="1">
        <f t="array" ref="N2260">SUMPRODUCT(([1]OUT_FinalEnergyCons!$B$4:$B$10000="var_ncap")*1, (ISNUMBER(SEARCH("RH*-WHNGABR",[1]OUT_FinalEnergyCons!$A$4:$A$10000)))*1,[1]OUT_FinalEnergyCons!L$4:L$10000)</f>
        <v>0.17509211313793799</v>
      </c>
      <c r="O2260" s="1" cm="1">
        <f t="array" ref="O2260">SUMPRODUCT(([1]OUT_FinalEnergyCons!$B$4:$B$10000="var_ncap")*1, (ISNUMBER(SEARCH("RH*-WHNGABR",[1]OUT_FinalEnergyCons!$A$4:$A$10000)))*1,[1]OUT_FinalEnergyCons!M$4:M$10000)</f>
        <v>7.8636248997270797E-5</v>
      </c>
      <c r="P2260" s="1" cm="1">
        <f t="array" ref="P2260">SUMPRODUCT(([1]OUT_FinalEnergyCons!$B$4:$B$10000="var_ncap")*1, (ISNUMBER(SEARCH("RH*-WHNGABR",[1]OUT_FinalEnergyCons!$A$4:$A$10000)))*1,[1]OUT_FinalEnergyCons!N$4:N$10000)</f>
        <v>0.34616241425993999</v>
      </c>
      <c r="Q2260" s="1" cm="1">
        <f t="array" ref="Q2260">SUMPRODUCT(([1]OUT_FinalEnergyCons!$B$4:$B$10000="var_ncap")*1, (ISNUMBER(SEARCH("RH*-WHNGABR",[1]OUT_FinalEnergyCons!$A$4:$A$10000)))*1,[1]OUT_FinalEnergyCons!O$4:O$10000)</f>
        <v>8.6296781683819199E-2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8.8980862838721804E-7</v>
      </c>
      <c r="H2261" s="1" cm="1">
        <f t="array" ref="H2261">SUMPRODUCT(([1]OUT_FinalEnergyCons!$B$4:$B$10000="var_ncap")*1,ISNUMBER(SEARCH("RH*-WHngahp",[1]OUT_FinalEnergyCons!$A$4:$A$10000))*1,[1]OUT_FinalEnergyCons!F$4:F$10000)</f>
        <v>4.8831793085481298E-4</v>
      </c>
      <c r="I2261" s="1" cm="1">
        <f t="array" ref="I2261">SUMPRODUCT(([1]OUT_FinalEnergyCons!$B$4:$B$10000="var_ncap")*1,ISNUMBER(SEARCH("RH*-WHngahp",[1]OUT_FinalEnergyCons!$A$4:$A$10000))*1,[1]OUT_FinalEnergyCons!G$4:G$10000)</f>
        <v>7.3978756962548297E-6</v>
      </c>
      <c r="J2261" s="1" cm="1">
        <f t="array" ref="J2261">SUMPRODUCT(([1]OUT_FinalEnergyCons!$B$4:$B$10000="var_ncap")*1,ISNUMBER(SEARCH("RH*-WHngahp",[1]OUT_FinalEnergyCons!$A$4:$A$10000))*1,[1]OUT_FinalEnergyCons!H$4:H$10000)</f>
        <v>3.3969365746137299E-2</v>
      </c>
      <c r="K2261" s="1" cm="1">
        <f t="array" ref="K2261">SUMPRODUCT(([1]OUT_FinalEnergyCons!$B$4:$B$10000="var_ncap")*1,ISNUMBER(SEARCH("RH*-WHngahp",[1]OUT_FinalEnergyCons!$A$4:$A$10000))*1,[1]OUT_FinalEnergyCons!I$4:I$10000)</f>
        <v>5.5231561744998901E-2</v>
      </c>
      <c r="L2261" s="1" cm="1">
        <f t="array" ref="L2261">SUMPRODUCT(([1]OUT_FinalEnergyCons!$B$4:$B$10000="var_ncap")*1,ISNUMBER(SEARCH("RH*-WHngahp",[1]OUT_FinalEnergyCons!$A$4:$A$10000))*1,[1]OUT_FinalEnergyCons!J$4:J$10000)</f>
        <v>3.26179705932279E-2</v>
      </c>
      <c r="M2261" s="1" cm="1">
        <f t="array" ref="M2261">SUMPRODUCT(([1]OUT_FinalEnergyCons!$B$4:$B$10000="var_ncap")*1,ISNUMBER(SEARCH("RH*-WHngahp",[1]OUT_FinalEnergyCons!$A$4:$A$10000))*1,[1]OUT_FinalEnergyCons!K$4:K$10000)</f>
        <v>0.11087941300915299</v>
      </c>
      <c r="N2261" s="1" cm="1">
        <f t="array" ref="N2261">SUMPRODUCT(([1]OUT_FinalEnergyCons!$B$4:$B$10000="var_ncap")*1,ISNUMBER(SEARCH("RH*-WHngahp",[1]OUT_FinalEnergyCons!$A$4:$A$10000))*1,[1]OUT_FinalEnergyCons!L$4:L$10000)</f>
        <v>6.4228375324213494E-2</v>
      </c>
      <c r="O2261" s="1" cm="1">
        <f t="array" ref="O2261">SUMPRODUCT(([1]OUT_FinalEnergyCons!$B$4:$B$10000="var_ncap")*1,ISNUMBER(SEARCH("RH*-WHngahp",[1]OUT_FinalEnergyCons!$A$4:$A$10000))*1,[1]OUT_FinalEnergyCons!M$4:M$10000)</f>
        <v>4.5644403126914701E-2</v>
      </c>
      <c r="P2261" s="1" cm="1">
        <f t="array" ref="P2261">SUMPRODUCT(([1]OUT_FinalEnergyCons!$B$4:$B$10000="var_ncap")*1,ISNUMBER(SEARCH("RH*-WHngahp",[1]OUT_FinalEnergyCons!$A$4:$A$10000))*1,[1]OUT_FinalEnergyCons!N$4:N$10000)</f>
        <v>0.18009935299475499</v>
      </c>
      <c r="Q2261" s="1" cm="1">
        <f t="array" ref="Q2261">SUMPRODUCT(([1]OUT_FinalEnergyCons!$B$4:$B$10000="var_ncap")*1,ISNUMBER(SEARCH("RH*-WHngahp",[1]OUT_FinalEnergyCons!$A$4:$A$10000))*1,[1]OUT_FinalEnergyCons!O$4:O$10000)</f>
        <v>8.0741862819237203E-2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5.1213431700478703E-3</v>
      </c>
      <c r="H2264" s="1">
        <f t="shared" si="2282"/>
        <v>2.9077519418709401E-7</v>
      </c>
      <c r="I2264" s="1">
        <f t="shared" si="2282"/>
        <v>1.80006452718659E-6</v>
      </c>
      <c r="J2264" s="1">
        <f t="shared" si="2282"/>
        <v>5.6221815080417402E-3</v>
      </c>
      <c r="K2264" s="1">
        <f t="shared" si="2282"/>
        <v>9.0005951270728298E-3</v>
      </c>
      <c r="L2264" s="1">
        <f t="shared" si="2282"/>
        <v>3.0265060555841899E-6</v>
      </c>
      <c r="M2264" s="1">
        <f t="shared" si="2282"/>
        <v>1.8392099825347301E-3</v>
      </c>
      <c r="N2264" s="1">
        <f t="shared" si="2282"/>
        <v>6.9774140436309898E-3</v>
      </c>
      <c r="O2264" s="1">
        <f t="shared" si="2282"/>
        <v>3.0391887223663401E-5</v>
      </c>
      <c r="P2264" s="1">
        <f>P2265</f>
        <v>2.9956312214816298E-3</v>
      </c>
      <c r="Q2264" s="1">
        <f>Q2265</f>
        <v>2.1907231066323799E-3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5.1213431700478703E-3</v>
      </c>
      <c r="H2265" s="1" cm="1">
        <f t="array" ref="H2265">SUMPRODUCT(([1]OUT_FinalEnergyCons!$B$4:$B$10000="var_ncap")*1, (ISNUMBER(SEARCH("RH*-WHWODBR",[1]OUT_FinalEnergyCons!$A$4:$A$10000)))*1,[1]OUT_FinalEnergyCons!F$4:F$10000)</f>
        <v>2.9077519418709401E-7</v>
      </c>
      <c r="I2265" s="1" cm="1">
        <f t="array" ref="I2265">SUMPRODUCT(([1]OUT_FinalEnergyCons!$B$4:$B$10000="var_ncap")*1, (ISNUMBER(SEARCH("RH*-WHWODBR",[1]OUT_FinalEnergyCons!$A$4:$A$10000)))*1,[1]OUT_FinalEnergyCons!G$4:G$10000)</f>
        <v>1.80006452718659E-6</v>
      </c>
      <c r="J2265" s="1" cm="1">
        <f t="array" ref="J2265">SUMPRODUCT(([1]OUT_FinalEnergyCons!$B$4:$B$10000="var_ncap")*1, (ISNUMBER(SEARCH("RH*-WHWODBR",[1]OUT_FinalEnergyCons!$A$4:$A$10000)))*1,[1]OUT_FinalEnergyCons!H$4:H$10000)</f>
        <v>5.6221815080417402E-3</v>
      </c>
      <c r="K2265" s="1" cm="1">
        <f t="array" ref="K2265">SUMPRODUCT(([1]OUT_FinalEnergyCons!$B$4:$B$10000="var_ncap")*1, (ISNUMBER(SEARCH("RH*-WHWODBR",[1]OUT_FinalEnergyCons!$A$4:$A$10000)))*1,[1]OUT_FinalEnergyCons!I$4:I$10000)</f>
        <v>9.0005951270728298E-3</v>
      </c>
      <c r="L2265" s="1" cm="1">
        <f t="array" ref="L2265">SUMPRODUCT(([1]OUT_FinalEnergyCons!$B$4:$B$10000="var_ncap")*1, (ISNUMBER(SEARCH("RH*-WHWODBR",[1]OUT_FinalEnergyCons!$A$4:$A$10000)))*1,[1]OUT_FinalEnergyCons!J$4:J$10000)</f>
        <v>3.0265060555841899E-6</v>
      </c>
      <c r="M2265" s="1" cm="1">
        <f t="array" ref="M2265">SUMPRODUCT(([1]OUT_FinalEnergyCons!$B$4:$B$10000="var_ncap")*1, (ISNUMBER(SEARCH("RH*-WHWODBR",[1]OUT_FinalEnergyCons!$A$4:$A$10000)))*1,[1]OUT_FinalEnergyCons!K$4:K$10000)</f>
        <v>1.8392099825347301E-3</v>
      </c>
      <c r="N2265" s="1" cm="1">
        <f t="array" ref="N2265">SUMPRODUCT(([1]OUT_FinalEnergyCons!$B$4:$B$10000="var_ncap")*1, (ISNUMBER(SEARCH("RH*-WHWODBR",[1]OUT_FinalEnergyCons!$A$4:$A$10000)))*1,[1]OUT_FinalEnergyCons!L$4:L$10000)</f>
        <v>6.9774140436309898E-3</v>
      </c>
      <c r="O2265" s="1" cm="1">
        <f t="array" ref="O2265">SUMPRODUCT(([1]OUT_FinalEnergyCons!$B$4:$B$10000="var_ncap")*1, (ISNUMBER(SEARCH("RH*-WHWODBR",[1]OUT_FinalEnergyCons!$A$4:$A$10000)))*1,[1]OUT_FinalEnergyCons!M$4:M$10000)</f>
        <v>3.0391887223663401E-5</v>
      </c>
      <c r="P2265" s="1" cm="1">
        <f t="array" ref="P2265">SUMPRODUCT(([1]OUT_FinalEnergyCons!$B$4:$B$10000="var_ncap")*1, (ISNUMBER(SEARCH("RH*-WHWODBR",[1]OUT_FinalEnergyCons!$A$4:$A$10000)))*1,[1]OUT_FinalEnergyCons!N$4:N$10000)</f>
        <v>2.9956312214816298E-3</v>
      </c>
      <c r="Q2265" s="1" cm="1">
        <f t="array" ref="Q2265">SUMPRODUCT(([1]OUT_FinalEnergyCons!$B$4:$B$10000="var_ncap")*1, (ISNUMBER(SEARCH("RH*-WHWODBR",[1]OUT_FinalEnergyCons!$A$4:$A$10000)))*1,[1]OUT_FinalEnergyCons!O$4:O$10000)</f>
        <v>2.1907231066323799E-3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1.9586443695626299E-3</v>
      </c>
      <c r="H2266" s="1">
        <f t="shared" si="2283"/>
        <v>4.5219393108011899E-7</v>
      </c>
      <c r="I2266" s="1">
        <f t="shared" si="2283"/>
        <v>8.3634165106148098E-7</v>
      </c>
      <c r="J2266" s="1">
        <f t="shared" si="2283"/>
        <v>5.5742147530957204E-3</v>
      </c>
      <c r="K2266" s="1">
        <f t="shared" si="2283"/>
        <v>4.1565789967314597E-3</v>
      </c>
      <c r="L2266" s="1">
        <f t="shared" si="2283"/>
        <v>1.6550272077943499E-4</v>
      </c>
      <c r="M2266" s="1">
        <f t="shared" si="2283"/>
        <v>5.7846755639164504E-3</v>
      </c>
      <c r="N2266" s="1">
        <f t="shared" si="2283"/>
        <v>3.5918826616923999E-3</v>
      </c>
      <c r="O2266" s="1">
        <f t="shared" si="2283"/>
        <v>9.2867783975775903E-4</v>
      </c>
      <c r="P2266" s="1">
        <f>P2267</f>
        <v>5.8777149330431402E-3</v>
      </c>
      <c r="Q2266" s="1">
        <f>Q2267</f>
        <v>3.5678740731050198E-3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1.9586443695626299E-3</v>
      </c>
      <c r="H2267" s="1" cm="1">
        <f t="array" ref="H2267">SUMPRODUCT(([1]OUT_FinalEnergyCons!$B$4:$B$10000="var_ncap")*1, (ISNUMBER(SEARCH("RH*-WHPLTBR",[1]OUT_FinalEnergyCons!$A$4:$A$10000)))*1,[1]OUT_FinalEnergyCons!F$4:F$10000)</f>
        <v>4.5219393108011899E-7</v>
      </c>
      <c r="I2267" s="1" cm="1">
        <f t="array" ref="I2267">SUMPRODUCT(([1]OUT_FinalEnergyCons!$B$4:$B$10000="var_ncap")*1, (ISNUMBER(SEARCH("RH*-WHPLTBR",[1]OUT_FinalEnergyCons!$A$4:$A$10000)))*1,[1]OUT_FinalEnergyCons!G$4:G$10000)</f>
        <v>8.3634165106148098E-7</v>
      </c>
      <c r="J2267" s="1" cm="1">
        <f t="array" ref="J2267">SUMPRODUCT(([1]OUT_FinalEnergyCons!$B$4:$B$10000="var_ncap")*1, (ISNUMBER(SEARCH("RH*-WHPLTBR",[1]OUT_FinalEnergyCons!$A$4:$A$10000)))*1,[1]OUT_FinalEnergyCons!H$4:H$10000)</f>
        <v>5.5742147530957204E-3</v>
      </c>
      <c r="K2267" s="1" cm="1">
        <f t="array" ref="K2267">SUMPRODUCT(([1]OUT_FinalEnergyCons!$B$4:$B$10000="var_ncap")*1, (ISNUMBER(SEARCH("RH*-WHPLTBR",[1]OUT_FinalEnergyCons!$A$4:$A$10000)))*1,[1]OUT_FinalEnergyCons!I$4:I$10000)</f>
        <v>4.1565789967314597E-3</v>
      </c>
      <c r="L2267" s="1" cm="1">
        <f t="array" ref="L2267">SUMPRODUCT(([1]OUT_FinalEnergyCons!$B$4:$B$10000="var_ncap")*1, (ISNUMBER(SEARCH("RH*-WHPLTBR",[1]OUT_FinalEnergyCons!$A$4:$A$10000)))*1,[1]OUT_FinalEnergyCons!J$4:J$10000)</f>
        <v>1.6550272077943499E-4</v>
      </c>
      <c r="M2267" s="1" cm="1">
        <f t="array" ref="M2267">SUMPRODUCT(([1]OUT_FinalEnergyCons!$B$4:$B$10000="var_ncap")*1, (ISNUMBER(SEARCH("RH*-WHPLTBR",[1]OUT_FinalEnergyCons!$A$4:$A$10000)))*1,[1]OUT_FinalEnergyCons!K$4:K$10000)</f>
        <v>5.7846755639164504E-3</v>
      </c>
      <c r="N2267" s="1" cm="1">
        <f t="array" ref="N2267">SUMPRODUCT(([1]OUT_FinalEnergyCons!$B$4:$B$10000="var_ncap")*1, (ISNUMBER(SEARCH("RH*-WHPLTBR",[1]OUT_FinalEnergyCons!$A$4:$A$10000)))*1,[1]OUT_FinalEnergyCons!L$4:L$10000)</f>
        <v>3.5918826616923999E-3</v>
      </c>
      <c r="O2267" s="1" cm="1">
        <f t="array" ref="O2267">SUMPRODUCT(([1]OUT_FinalEnergyCons!$B$4:$B$10000="var_ncap")*1, (ISNUMBER(SEARCH("RH*-WHPLTBR",[1]OUT_FinalEnergyCons!$A$4:$A$10000)))*1,[1]OUT_FinalEnergyCons!M$4:M$10000)</f>
        <v>9.2867783975775903E-4</v>
      </c>
      <c r="P2267" s="1" cm="1">
        <f t="array" ref="P2267">SUMPRODUCT(([1]OUT_FinalEnergyCons!$B$4:$B$10000="var_ncap")*1, (ISNUMBER(SEARCH("RH*-WHPLTBR",[1]OUT_FinalEnergyCons!$A$4:$A$10000)))*1,[1]OUT_FinalEnergyCons!N$4:N$10000)</f>
        <v>5.8777149330431402E-3</v>
      </c>
      <c r="Q2267" s="1" cm="1">
        <f t="array" ref="Q2267">SUMPRODUCT(([1]OUT_FinalEnergyCons!$B$4:$B$10000="var_ncap")*1, (ISNUMBER(SEARCH("RH*-WHPLTBR",[1]OUT_FinalEnergyCons!$A$4:$A$10000)))*1,[1]OUT_FinalEnergyCons!O$4:O$10000)</f>
        <v>3.5678740731050198E-3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8.2697763440397698E-2</v>
      </c>
      <c r="H2268" s="1">
        <f t="shared" si="2287"/>
        <v>2.8279177460967302E-6</v>
      </c>
      <c r="I2268" s="1">
        <f t="shared" si="2287"/>
        <v>9.7374785581008908E-6</v>
      </c>
      <c r="J2268" s="1">
        <f t="shared" si="2287"/>
        <v>7.0688762239318206E-2</v>
      </c>
      <c r="K2268" s="1">
        <f t="shared" si="2287"/>
        <v>9.0311168774957595E-2</v>
      </c>
      <c r="L2268" s="1">
        <f t="shared" si="2287"/>
        <v>9.7476822797610494E-5</v>
      </c>
      <c r="M2268" s="1">
        <f t="shared" si="2287"/>
        <v>6.2799345388831196E-2</v>
      </c>
      <c r="N2268" s="1">
        <f t="shared" si="2287"/>
        <v>7.4418675534068696E-2</v>
      </c>
      <c r="O2268" s="1">
        <f t="shared" si="2287"/>
        <v>7.0151906157662203E-3</v>
      </c>
      <c r="P2268" s="1">
        <f>P2269</f>
        <v>7.4492401772294395E-2</v>
      </c>
      <c r="Q2268" s="1">
        <f>Q2269</f>
        <v>4.1514939718380002E-2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8.2697763440397698E-2</v>
      </c>
      <c r="H2269" s="1" cm="1">
        <f t="array" ref="H2269">SUMPRODUCT(([1]OUT_FinalEnergyCons!$B$4:$B$10000="var_ncap")*1, (ISNUMBER(SEARCH("RH*-WHSOLBR",[1]OUT_FinalEnergyCons!$A$4:$A$10000)))*1,[1]OUT_FinalEnergyCons!F$4:F$10000)</f>
        <v>2.8279177460967302E-6</v>
      </c>
      <c r="I2269" s="1" cm="1">
        <f t="array" ref="I2269">SUMPRODUCT(([1]OUT_FinalEnergyCons!$B$4:$B$10000="var_ncap")*1, (ISNUMBER(SEARCH("RH*-WHSOLBR",[1]OUT_FinalEnergyCons!$A$4:$A$10000)))*1,[1]OUT_FinalEnergyCons!G$4:G$10000)</f>
        <v>9.7374785581008908E-6</v>
      </c>
      <c r="J2269" s="1" cm="1">
        <f t="array" ref="J2269">SUMPRODUCT(([1]OUT_FinalEnergyCons!$B$4:$B$10000="var_ncap")*1, (ISNUMBER(SEARCH("RH*-WHSOLBR",[1]OUT_FinalEnergyCons!$A$4:$A$10000)))*1,[1]OUT_FinalEnergyCons!H$4:H$10000)</f>
        <v>7.0688762239318206E-2</v>
      </c>
      <c r="K2269" s="1" cm="1">
        <f t="array" ref="K2269">SUMPRODUCT(([1]OUT_FinalEnergyCons!$B$4:$B$10000="var_ncap")*1, (ISNUMBER(SEARCH("RH*-WHSOLBR",[1]OUT_FinalEnergyCons!$A$4:$A$10000)))*1,[1]OUT_FinalEnergyCons!I$4:I$10000)</f>
        <v>9.0311168774957595E-2</v>
      </c>
      <c r="L2269" s="1" cm="1">
        <f t="array" ref="L2269">SUMPRODUCT(([1]OUT_FinalEnergyCons!$B$4:$B$10000="var_ncap")*1, (ISNUMBER(SEARCH("RH*-WHSOLBR",[1]OUT_FinalEnergyCons!$A$4:$A$10000)))*1,[1]OUT_FinalEnergyCons!J$4:J$10000)</f>
        <v>9.7476822797610494E-5</v>
      </c>
      <c r="M2269" s="1" cm="1">
        <f t="array" ref="M2269">SUMPRODUCT(([1]OUT_FinalEnergyCons!$B$4:$B$10000="var_ncap")*1, (ISNUMBER(SEARCH("RH*-WHSOLBR",[1]OUT_FinalEnergyCons!$A$4:$A$10000)))*1,[1]OUT_FinalEnergyCons!K$4:K$10000)</f>
        <v>6.2799345388831196E-2</v>
      </c>
      <c r="N2269" s="1" cm="1">
        <f t="array" ref="N2269">SUMPRODUCT(([1]OUT_FinalEnergyCons!$B$4:$B$10000="var_ncap")*1, (ISNUMBER(SEARCH("RH*-WHSOLBR",[1]OUT_FinalEnergyCons!$A$4:$A$10000)))*1,[1]OUT_FinalEnergyCons!L$4:L$10000)</f>
        <v>7.4418675534068696E-2</v>
      </c>
      <c r="O2269" s="1" cm="1">
        <f t="array" ref="O2269">SUMPRODUCT(([1]OUT_FinalEnergyCons!$B$4:$B$10000="var_ncap")*1, (ISNUMBER(SEARCH("RH*-WHSOLBR",[1]OUT_FinalEnergyCons!$A$4:$A$10000)))*1,[1]OUT_FinalEnergyCons!M$4:M$10000)</f>
        <v>7.0151906157662203E-3</v>
      </c>
      <c r="P2269" s="1" cm="1">
        <f t="array" ref="P2269">SUMPRODUCT(([1]OUT_FinalEnergyCons!$B$4:$B$10000="var_ncap")*1, (ISNUMBER(SEARCH("RH*-WHSOLBR",[1]OUT_FinalEnergyCons!$A$4:$A$10000)))*1,[1]OUT_FinalEnergyCons!N$4:N$10000)</f>
        <v>7.4492401772294395E-2</v>
      </c>
      <c r="Q2269" s="1" cm="1">
        <f t="array" ref="Q2269">SUMPRODUCT(([1]OUT_FinalEnergyCons!$B$4:$B$10000="var_ncap")*1, (ISNUMBER(SEARCH("RH*-WHSOLBR",[1]OUT_FinalEnergyCons!$A$4:$A$10000)))*1,[1]OUT_FinalEnergyCons!O$4:O$10000)</f>
        <v>4.1514939718380002E-2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1.2802626418658401E-3</v>
      </c>
      <c r="G2272" s="17">
        <f t="shared" si="2289"/>
        <v>0.31199198164153918</v>
      </c>
      <c r="H2272" s="17">
        <f t="shared" si="2289"/>
        <v>0.12082027520681625</v>
      </c>
      <c r="I2272" s="17">
        <f t="shared" si="2289"/>
        <v>0.23664325442524892</v>
      </c>
      <c r="J2272" s="17">
        <f t="shared" si="2289"/>
        <v>2.1223806686947162</v>
      </c>
      <c r="K2272" s="17">
        <f t="shared" si="2289"/>
        <v>1.2013222669022461</v>
      </c>
      <c r="L2272" s="17">
        <f t="shared" ref="L2272:O2272" si="2290">SUM(L2273,L2276,L2279,L2283,L2285,L2287,L2289,L2291,L2293)</f>
        <v>0.28373139312831547</v>
      </c>
      <c r="M2272" s="17">
        <f t="shared" si="2290"/>
        <v>2.0988384800343169</v>
      </c>
      <c r="N2272" s="17">
        <f t="shared" si="2290"/>
        <v>0.81346840086863614</v>
      </c>
      <c r="O2272" s="17">
        <f t="shared" si="2290"/>
        <v>0.57656547463872487</v>
      </c>
      <c r="P2272" s="17">
        <f>SUM(P2273,P2276,P2279,P2283,P2285,P2287,P2289,P2291,P2293)</f>
        <v>1.7796502314949327</v>
      </c>
      <c r="Q2272" s="17">
        <f>SUM(Q2273,Q2276,Q2279,Q2283,Q2285,Q2287,Q2289,Q2291,Q2293)</f>
        <v>0.85583442059512027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0.23521062608731319</v>
      </c>
      <c r="H2273" s="18">
        <f t="shared" si="2291"/>
        <v>0.11675972551407487</v>
      </c>
      <c r="I2273" s="18">
        <f t="shared" si="2291"/>
        <v>0.18640012681324358</v>
      </c>
      <c r="J2273" s="18">
        <f t="shared" si="2291"/>
        <v>0.74664144835909496</v>
      </c>
      <c r="K2273" s="18">
        <f t="shared" si="2291"/>
        <v>0.568221735179821</v>
      </c>
      <c r="L2273" s="18">
        <f t="shared" ref="L2273:O2273" si="2292">SUM(L2274:L2275)</f>
        <v>0.2105701235608953</v>
      </c>
      <c r="M2273" s="18">
        <f t="shared" si="2292"/>
        <v>0.73397212458426009</v>
      </c>
      <c r="N2273" s="18">
        <f t="shared" si="2292"/>
        <v>0.485514533981111</v>
      </c>
      <c r="O2273" s="18">
        <f t="shared" si="2292"/>
        <v>0.32770407246647887</v>
      </c>
      <c r="P2273" s="18">
        <f>SUM(P2274:P2275)</f>
        <v>0.76580010521703401</v>
      </c>
      <c r="Q2273" s="18">
        <f>SUM(Q2274:Q2275)</f>
        <v>0.45762876882412196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0.218989242068963</v>
      </c>
      <c r="H2274" s="1" cm="1">
        <f t="array" ref="H2274">SUMPRODUCT(([1]OUT_FinalEnergyCons!$B$4:$B$10000="var_ncap")*1,  (ISNUMBER(SEARCH("ITOT-SWHELCBR",[1]OUT_FinalEnergyCons!$A$4:$A$10000)))*1,[1]OUT_FinalEnergyCons!F$4:F$10000)</f>
        <v>9.66696693386884E-4</v>
      </c>
      <c r="I2274" s="1" cm="1">
        <f t="array" ref="I2274">SUMPRODUCT(([1]OUT_FinalEnergyCons!$B$4:$B$10000="var_ncap")*1,  (ISNUMBER(SEARCH("ITOT-SWHELCBR",[1]OUT_FinalEnergyCons!$A$4:$A$10000)))*1,[1]OUT_FinalEnergyCons!G$4:G$10000)</f>
        <v>6.4028027885787597E-2</v>
      </c>
      <c r="J2274" s="1" cm="1">
        <f t="array" ref="J2274">SUMPRODUCT(([1]OUT_FinalEnergyCons!$B$4:$B$10000="var_ncap")*1,  (ISNUMBER(SEARCH("ITOT-SWHELCBR",[1]OUT_FinalEnergyCons!$A$4:$A$10000)))*1,[1]OUT_FinalEnergyCons!H$4:H$10000)</f>
        <v>0.56347024605291796</v>
      </c>
      <c r="K2274" s="1" cm="1">
        <f t="array" ref="K2274">SUMPRODUCT(([1]OUT_FinalEnergyCons!$B$4:$B$10000="var_ncap")*1,  (ISNUMBER(SEARCH("ITOT-SWHELCBR",[1]OUT_FinalEnergyCons!$A$4:$A$10000)))*1,[1]OUT_FinalEnergyCons!I$4:I$10000)</f>
        <v>0.38517795606330202</v>
      </c>
      <c r="L2274" s="1" cm="1">
        <f t="array" ref="L2274">SUMPRODUCT(([1]OUT_FinalEnergyCons!$B$4:$B$10000="var_ncap")*1,  (ISNUMBER(SEARCH("ITOT-SWHELCBR",[1]OUT_FinalEnergyCons!$A$4:$A$10000)))*1,[1]OUT_FinalEnergyCons!J$4:J$10000)</f>
        <v>8.7156788860900294E-2</v>
      </c>
      <c r="M2274" s="1" cm="1">
        <f t="array" ref="M2274">SUMPRODUCT(([1]OUT_FinalEnergyCons!$B$4:$B$10000="var_ncap")*1,  (ISNUMBER(SEARCH("ITOT-SWHELCBR",[1]OUT_FinalEnergyCons!$A$4:$A$10000)))*1,[1]OUT_FinalEnergyCons!K$4:K$10000)</f>
        <v>0.55146455057841604</v>
      </c>
      <c r="N2274" s="1" cm="1">
        <f t="array" ref="N2274">SUMPRODUCT(([1]OUT_FinalEnergyCons!$B$4:$B$10000="var_ncap")*1,  (ISNUMBER(SEARCH("ITOT-SWHELCBR",[1]OUT_FinalEnergyCons!$A$4:$A$10000)))*1,[1]OUT_FinalEnergyCons!L$4:L$10000)</f>
        <v>0.314349381176936</v>
      </c>
      <c r="O2274" s="1" cm="1">
        <f t="array" ref="O2274">SUMPRODUCT(([1]OUT_FinalEnergyCons!$B$4:$B$10000="var_ncap")*1,  (ISNUMBER(SEARCH("ITOT-SWHELCBR",[1]OUT_FinalEnergyCons!$A$4:$A$10000)))*1,[1]OUT_FinalEnergyCons!M$4:M$10000)</f>
        <v>9.9188057813005895E-2</v>
      </c>
      <c r="P2274" s="1" cm="1">
        <f t="array" ref="P2274">SUMPRODUCT(([1]OUT_FinalEnergyCons!$B$4:$B$10000="var_ncap")*1,  (ISNUMBER(SEARCH("ITOT-SWHELCBR",[1]OUT_FinalEnergyCons!$A$4:$A$10000)))*1,[1]OUT_FinalEnergyCons!N$4:N$10000)</f>
        <v>0.56194981037494596</v>
      </c>
      <c r="Q2274" s="1" cm="1">
        <f t="array" ref="Q2274">SUMPRODUCT(([1]OUT_FinalEnergyCons!$B$4:$B$10000="var_ncap")*1,  (ISNUMBER(SEARCH("ITOT-SWHELCBR",[1]OUT_FinalEnergyCons!$A$4:$A$10000)))*1,[1]OUT_FinalEnergyCons!O$4:O$10000)</f>
        <v>0.30839205065943398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1.6221384018350202E-2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0.115793028820688</v>
      </c>
      <c r="I2275" s="1" cm="1">
        <f t="array" ref="I2275">SUMPRODUCT(([1]OUT_FinalEnergyCons!$B$4:$B$10000="var_ncap")*1,  (ISNUMBER(SEARCH("ITOT-SWHELCHP",[1]OUT_FinalEnergyCons!$A$4:$A$10000)))*1,[1]OUT_FinalEnergyCons!G$4:G$10000)</f>
        <v>0.122372098927456</v>
      </c>
      <c r="J2275" s="1" cm="1">
        <f t="array" ref="J2275">SUMPRODUCT(([1]OUT_FinalEnergyCons!$B$4:$B$10000="var_ncap")*1,  (ISNUMBER(SEARCH("ITOT-SWHELCHP",[1]OUT_FinalEnergyCons!$A$4:$A$10000)))*1,[1]OUT_FinalEnergyCons!H$4:H$10000)</f>
        <v>0.18317120230617701</v>
      </c>
      <c r="K2275" s="1" cm="1">
        <f t="array" ref="K2275">SUMPRODUCT(([1]OUT_FinalEnergyCons!$B$4:$B$10000="var_ncap")*1,  (ISNUMBER(SEARCH("ITOT-SWHELCHP",[1]OUT_FinalEnergyCons!$A$4:$A$10000)))*1,[1]OUT_FinalEnergyCons!I$4:I$10000)</f>
        <v>0.18304377911651901</v>
      </c>
      <c r="L2275" s="1" cm="1">
        <f t="array" ref="L2275">SUMPRODUCT(([1]OUT_FinalEnergyCons!$B$4:$B$10000="var_ncap")*1,  (ISNUMBER(SEARCH("ITOT-SWHELCHP",[1]OUT_FinalEnergyCons!$A$4:$A$10000)))*1,[1]OUT_FinalEnergyCons!J$4:J$10000)</f>
        <v>0.12341333469999501</v>
      </c>
      <c r="M2275" s="1" cm="1">
        <f t="array" ref="M2275">SUMPRODUCT(([1]OUT_FinalEnergyCons!$B$4:$B$10000="var_ncap")*1,  (ISNUMBER(SEARCH("ITOT-SWHELCHP",[1]OUT_FinalEnergyCons!$A$4:$A$10000)))*1,[1]OUT_FinalEnergyCons!K$4:K$10000)</f>
        <v>0.182507574005844</v>
      </c>
      <c r="N2275" s="1" cm="1">
        <f t="array" ref="N2275">SUMPRODUCT(([1]OUT_FinalEnergyCons!$B$4:$B$10000="var_ncap")*1,  (ISNUMBER(SEARCH("ITOT-SWHELCHP",[1]OUT_FinalEnergyCons!$A$4:$A$10000)))*1,[1]OUT_FinalEnergyCons!L$4:L$10000)</f>
        <v>0.17116515280417499</v>
      </c>
      <c r="O2275" s="1" cm="1">
        <f t="array" ref="O2275">SUMPRODUCT(([1]OUT_FinalEnergyCons!$B$4:$B$10000="var_ncap")*1,  (ISNUMBER(SEARCH("ITOT-SWHELCHP",[1]OUT_FinalEnergyCons!$A$4:$A$10000)))*1,[1]OUT_FinalEnergyCons!M$4:M$10000)</f>
        <v>0.22851601465347299</v>
      </c>
      <c r="P2275" s="1" cm="1">
        <f t="array" ref="P2275">SUMPRODUCT(([1]OUT_FinalEnergyCons!$B$4:$B$10000="var_ncap")*1,  (ISNUMBER(SEARCH("ITOT-SWHELCHP",[1]OUT_FinalEnergyCons!$A$4:$A$10000)))*1,[1]OUT_FinalEnergyCons!N$4:N$10000)</f>
        <v>0.203850294842088</v>
      </c>
      <c r="Q2275" s="1" cm="1">
        <f t="array" ref="Q2275">SUMPRODUCT(([1]OUT_FinalEnergyCons!$B$4:$B$10000="var_ncap")*1,  (ISNUMBER(SEARCH("ITOT-SWHELCHP",[1]OUT_FinalEnergyCons!$A$4:$A$10000)))*1,[1]OUT_FinalEnergyCons!O$4:O$10000)</f>
        <v>0.149236718164688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1.2802626418658401E-3</v>
      </c>
      <c r="G2276" s="18">
        <f t="shared" si="2293"/>
        <v>1.4367172919911724E-2</v>
      </c>
      <c r="H2276" s="18">
        <f t="shared" si="2293"/>
        <v>9.5657514221521696E-5</v>
      </c>
      <c r="I2276" s="18">
        <f t="shared" si="2293"/>
        <v>1.095989272782874E-4</v>
      </c>
      <c r="J2276" s="18">
        <f t="shared" si="2293"/>
        <v>0.16237974147537954</v>
      </c>
      <c r="K2276" s="18">
        <f t="shared" si="2293"/>
        <v>2.6982563934269794E-3</v>
      </c>
      <c r="L2276" s="18">
        <f t="shared" ref="L2276:O2276" si="2294">SUM(L2277:L2278)</f>
        <v>1.3626206331752359E-4</v>
      </c>
      <c r="M2276" s="18">
        <f t="shared" si="2294"/>
        <v>1.7463933533988927E-2</v>
      </c>
      <c r="N2276" s="18">
        <f t="shared" si="2294"/>
        <v>1.3175092600396633E-3</v>
      </c>
      <c r="O2276" s="18">
        <f t="shared" si="2294"/>
        <v>2.680483904444063E-4</v>
      </c>
      <c r="P2276" s="18">
        <f>SUM(P2277:P2278)</f>
        <v>1.4296689537703055E-2</v>
      </c>
      <c r="Q2276" s="18">
        <f>SUM(Q2277:Q2278)</f>
        <v>4.7099942525458422E-3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1.43179859513213E-2</v>
      </c>
      <c r="H2277" s="1" cm="1">
        <f t="array" ref="H2277">SUMPRODUCT(([1]OUT_FinalEnergyCons!$B$4:$B$10000="var_ncap")*1,  (ISNUMBER(SEARCH("ITOT-SWHLFOBR",[1]OUT_FinalEnergyCons!$A$4:$A$10000)))*1,[1]OUT_FinalEnergyCons!F$4:F$10000)</f>
        <v>6.1491525515969606E-5</v>
      </c>
      <c r="I2277" s="1" cm="1">
        <f t="array" ref="I2277">SUMPRODUCT(([1]OUT_FinalEnergyCons!$B$4:$B$10000="var_ncap")*1,  (ISNUMBER(SEARCH("ITOT-SWHLFOBR",[1]OUT_FinalEnergyCons!$A$4:$A$10000)))*1,[1]OUT_FinalEnergyCons!G$4:G$10000)</f>
        <v>7.4732670311487701E-5</v>
      </c>
      <c r="J2277" s="1" cm="1">
        <f t="array" ref="J2277">SUMPRODUCT(([1]OUT_FinalEnergyCons!$B$4:$B$10000="var_ncap")*1,  (ISNUMBER(SEARCH("ITOT-SWHLFOBR",[1]OUT_FinalEnergyCons!$A$4:$A$10000)))*1,[1]OUT_FinalEnergyCons!H$4:H$10000)</f>
        <v>0.16222291200956701</v>
      </c>
      <c r="K2277" s="1" cm="1">
        <f t="array" ref="K2277">SUMPRODUCT(([1]OUT_FinalEnergyCons!$B$4:$B$10000="var_ncap")*1,  (ISNUMBER(SEARCH("ITOT-SWHLFOBR",[1]OUT_FinalEnergyCons!$A$4:$A$10000)))*1,[1]OUT_FinalEnergyCons!I$4:I$10000)</f>
        <v>2.6484838830601399E-3</v>
      </c>
      <c r="L2277" s="1" cm="1">
        <f t="array" ref="L2277">SUMPRODUCT(([1]OUT_FinalEnergyCons!$B$4:$B$10000="var_ncap")*1,  (ISNUMBER(SEARCH("ITOT-SWHLFOBR",[1]OUT_FinalEnergyCons!$A$4:$A$10000)))*1,[1]OUT_FinalEnergyCons!J$4:J$10000)</f>
        <v>6.3421557369202795E-5</v>
      </c>
      <c r="M2277" s="1" cm="1">
        <f t="array" ref="M2277">SUMPRODUCT(([1]OUT_FinalEnergyCons!$B$4:$B$10000="var_ncap")*1,  (ISNUMBER(SEARCH("ITOT-SWHLFOBR",[1]OUT_FinalEnergyCons!$A$4:$A$10000)))*1,[1]OUT_FinalEnergyCons!K$4:K$10000)</f>
        <v>1.7441615017012999E-2</v>
      </c>
      <c r="N2277" s="1" cm="1">
        <f t="array" ref="N2277">SUMPRODUCT(([1]OUT_FinalEnergyCons!$B$4:$B$10000="var_ncap")*1,  (ISNUMBER(SEARCH("ITOT-SWHLFOBR",[1]OUT_FinalEnergyCons!$A$4:$A$10000)))*1,[1]OUT_FinalEnergyCons!L$4:L$10000)</f>
        <v>1.2814004964582101E-3</v>
      </c>
      <c r="O2277" s="1" cm="1">
        <f t="array" ref="O2277">SUMPRODUCT(([1]OUT_FinalEnergyCons!$B$4:$B$10000="var_ncap")*1,  (ISNUMBER(SEARCH("ITOT-SWHLFOBR",[1]OUT_FinalEnergyCons!$A$4:$A$10000)))*1,[1]OUT_FinalEnergyCons!M$4:M$10000)</f>
        <v>2.38465994150377E-4</v>
      </c>
      <c r="P2277" s="1" cm="1">
        <f t="array" ref="P2277">SUMPRODUCT(([1]OUT_FinalEnergyCons!$B$4:$B$10000="var_ncap")*1,  (ISNUMBER(SEARCH("ITOT-SWHLFOBR",[1]OUT_FinalEnergyCons!$A$4:$A$10000)))*1,[1]OUT_FinalEnergyCons!N$4:N$10000)</f>
        <v>1.4275680862140599E-2</v>
      </c>
      <c r="Q2277" s="1" cm="1">
        <f t="array" ref="Q2277">SUMPRODUCT(([1]OUT_FinalEnergyCons!$B$4:$B$10000="var_ncap")*1,  (ISNUMBER(SEARCH("ITOT-SWHLFOBR",[1]OUT_FinalEnergyCons!$A$4:$A$10000)))*1,[1]OUT_FinalEnergyCons!O$4:O$10000)</f>
        <v>4.6989896495139303E-3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1.2802626418658401E-3</v>
      </c>
      <c r="G2278" s="1" cm="1">
        <f t="array" ref="G2278">SUMPRODUCT(([1]OUT_FinalEnergyCons!$B$4:$B$10000="var_ncap")*1,  (ISNUMBER(SEARCH("ITOT-SWHHFOBR",[1]OUT_FinalEnergyCons!$A$4:$A$10000)))*1,[1]OUT_FinalEnergyCons!E$4:E$10000)</f>
        <v>4.9186968590425198E-5</v>
      </c>
      <c r="H2278" s="1" cm="1">
        <f t="array" ref="H2278">SUMPRODUCT(([1]OUT_FinalEnergyCons!$B$4:$B$10000="var_ncap")*1,  (ISNUMBER(SEARCH("ITOT-SWHHFOBR",[1]OUT_FinalEnergyCons!$A$4:$A$10000)))*1,[1]OUT_FinalEnergyCons!F$4:F$10000)</f>
        <v>3.4165988705552097E-5</v>
      </c>
      <c r="I2278" s="1" cm="1">
        <f t="array" ref="I2278">SUMPRODUCT(([1]OUT_FinalEnergyCons!$B$4:$B$10000="var_ncap")*1,  (ISNUMBER(SEARCH("ITOT-SWHHFOBR",[1]OUT_FinalEnergyCons!$A$4:$A$10000)))*1,[1]OUT_FinalEnergyCons!G$4:G$10000)</f>
        <v>3.4866256966799701E-5</v>
      </c>
      <c r="J2278" s="1" cm="1">
        <f t="array" ref="J2278">SUMPRODUCT(([1]OUT_FinalEnergyCons!$B$4:$B$10000="var_ncap")*1,  (ISNUMBER(SEARCH("ITOT-SWHHFOBR",[1]OUT_FinalEnergyCons!$A$4:$A$10000)))*1,[1]OUT_FinalEnergyCons!H$4:H$10000)</f>
        <v>1.5682946581253301E-4</v>
      </c>
      <c r="K2278" s="1" cm="1">
        <f t="array" ref="K2278">SUMPRODUCT(([1]OUT_FinalEnergyCons!$B$4:$B$10000="var_ncap")*1,  (ISNUMBER(SEARCH("ITOT-SWHHFOBR",[1]OUT_FinalEnergyCons!$A$4:$A$10000)))*1,[1]OUT_FinalEnergyCons!I$4:I$10000)</f>
        <v>4.9772510366839397E-5</v>
      </c>
      <c r="L2278" s="1" cm="1">
        <f t="array" ref="L2278">SUMPRODUCT(([1]OUT_FinalEnergyCons!$B$4:$B$10000="var_ncap")*1,  (ISNUMBER(SEARCH("ITOT-SWHHFOBR",[1]OUT_FinalEnergyCons!$A$4:$A$10000)))*1,[1]OUT_FinalEnergyCons!J$4:J$10000)</f>
        <v>7.2840505948320797E-5</v>
      </c>
      <c r="M2278" s="1" cm="1">
        <f t="array" ref="M2278">SUMPRODUCT(([1]OUT_FinalEnergyCons!$B$4:$B$10000="var_ncap")*1,  (ISNUMBER(SEARCH("ITOT-SWHHFOBR",[1]OUT_FinalEnergyCons!$A$4:$A$10000)))*1,[1]OUT_FinalEnergyCons!K$4:K$10000)</f>
        <v>2.2318516975928601E-5</v>
      </c>
      <c r="N2278" s="1" cm="1">
        <f t="array" ref="N2278">SUMPRODUCT(([1]OUT_FinalEnergyCons!$B$4:$B$10000="var_ncap")*1,  (ISNUMBER(SEARCH("ITOT-SWHHFOBR",[1]OUT_FinalEnergyCons!$A$4:$A$10000)))*1,[1]OUT_FinalEnergyCons!L$4:L$10000)</f>
        <v>3.6108763581453303E-5</v>
      </c>
      <c r="O2278" s="1" cm="1">
        <f t="array" ref="O2278">SUMPRODUCT(([1]OUT_FinalEnergyCons!$B$4:$B$10000="var_ncap")*1,  (ISNUMBER(SEARCH("ITOT-SWHHFOBR",[1]OUT_FinalEnergyCons!$A$4:$A$10000)))*1,[1]OUT_FinalEnergyCons!M$4:M$10000)</f>
        <v>2.9582396294029299E-5</v>
      </c>
      <c r="P2278" s="1" cm="1">
        <f t="array" ref="P2278">SUMPRODUCT(([1]OUT_FinalEnergyCons!$B$4:$B$10000="var_ncap")*1,  (ISNUMBER(SEARCH("ITOT-SWHHFOBR",[1]OUT_FinalEnergyCons!$A$4:$A$10000)))*1,[1]OUT_FinalEnergyCons!N$4:N$10000)</f>
        <v>2.10086755624559E-5</v>
      </c>
      <c r="Q2278" s="1" cm="1">
        <f t="array" ref="Q2278">SUMPRODUCT(([1]OUT_FinalEnergyCons!$B$4:$B$10000="var_ncap")*1,  (ISNUMBER(SEARCH("ITOT-SWHHFOBR",[1]OUT_FinalEnergyCons!$A$4:$A$10000)))*1,[1]OUT_FinalEnergyCons!O$4:O$10000)</f>
        <v>1.10046030319116E-5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7.5850220494755533E-4</v>
      </c>
      <c r="H2279" s="18">
        <f t="shared" si="2295"/>
        <v>3.7115098046572171E-3</v>
      </c>
      <c r="I2279" s="18">
        <f t="shared" si="2295"/>
        <v>6.6236789525141318E-3</v>
      </c>
      <c r="J2279" s="18">
        <f t="shared" si="2295"/>
        <v>0.81418351843972359</v>
      </c>
      <c r="K2279" s="18">
        <f t="shared" si="2295"/>
        <v>0.37692613979361178</v>
      </c>
      <c r="L2279" s="18">
        <f t="shared" ref="L2279:O2279" si="2296">SUM(L2280:L2281)</f>
        <v>6.1848147074957454E-3</v>
      </c>
      <c r="M2279" s="18">
        <f t="shared" si="2296"/>
        <v>0.84377511013048323</v>
      </c>
      <c r="N2279" s="18">
        <f t="shared" si="2296"/>
        <v>9.1335729932784743E-2</v>
      </c>
      <c r="O2279" s="18">
        <f t="shared" si="2296"/>
        <v>0.13591042178331694</v>
      </c>
      <c r="P2279" s="18">
        <f>SUM(P2280:P2281)</f>
        <v>0.608788982981736</v>
      </c>
      <c r="Q2279" s="18">
        <f>SUM(Q2280:Q2281)</f>
        <v>0.12019585604336691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8.3747373792118402E-5</v>
      </c>
      <c r="H2280" s="1" cm="1">
        <f t="array" ref="H2280">SUMPRODUCT(([1]OUT_FinalEnergyCons!$B$4:$B$10000="var_ncap")*1,  (ISNUMBER(SEARCH("ITOT-SWHNGA*BR",[1]OUT_FinalEnergyCons!$A$4:$A$10000)))*1,[1]OUT_FinalEnergyCons!F$4:F$10000)</f>
        <v>1.5363370402190701E-4</v>
      </c>
      <c r="I2280" s="1" cm="1">
        <f t="array" ref="I2280">SUMPRODUCT(([1]OUT_FinalEnergyCons!$B$4:$B$10000="var_ncap")*1,  (ISNUMBER(SEARCH("ITOT-SWHNGA*BR",[1]OUT_FinalEnergyCons!$A$4:$A$10000)))*1,[1]OUT_FinalEnergyCons!G$4:G$10000)</f>
        <v>5.7009803337601501E-5</v>
      </c>
      <c r="J2280" s="1" cm="1">
        <f t="array" ref="J2280">SUMPRODUCT(([1]OUT_FinalEnergyCons!$B$4:$B$10000="var_ncap")*1,  (ISNUMBER(SEARCH("ITOT-SWHNGA*BR",[1]OUT_FinalEnergyCons!$A$4:$A$10000)))*1,[1]OUT_FinalEnergyCons!H$4:H$10000)</f>
        <v>0.81172261642419197</v>
      </c>
      <c r="K2280" s="1" cm="1">
        <f t="array" ref="K2280">SUMPRODUCT(([1]OUT_FinalEnergyCons!$B$4:$B$10000="var_ncap")*1,  (ISNUMBER(SEARCH("ITOT-SWHNGA*BR",[1]OUT_FinalEnergyCons!$A$4:$A$10000)))*1,[1]OUT_FinalEnergyCons!I$4:I$10000)</f>
        <v>0.37177758319438597</v>
      </c>
      <c r="L2280" s="1" cm="1">
        <f t="array" ref="L2280">SUMPRODUCT(([1]OUT_FinalEnergyCons!$B$4:$B$10000="var_ncap")*1,  (ISNUMBER(SEARCH("ITOT-SWHNGA*BR",[1]OUT_FinalEnergyCons!$A$4:$A$10000)))*1,[1]OUT_FinalEnergyCons!J$4:J$10000)</f>
        <v>1.2660050512815601E-4</v>
      </c>
      <c r="M2280" s="1" cm="1">
        <f t="array" ref="M2280">SUMPRODUCT(([1]OUT_FinalEnergyCons!$B$4:$B$10000="var_ncap")*1,  (ISNUMBER(SEARCH("ITOT-SWHNGA*BR",[1]OUT_FinalEnergyCons!$A$4:$A$10000)))*1,[1]OUT_FinalEnergyCons!K$4:K$10000)</f>
        <v>0.84074059703878001</v>
      </c>
      <c r="N2280" s="1" cm="1">
        <f t="array" ref="N2280">SUMPRODUCT(([1]OUT_FinalEnergyCons!$B$4:$B$10000="var_ncap")*1,  (ISNUMBER(SEARCH("ITOT-SWHNGA*BR",[1]OUT_FinalEnergyCons!$A$4:$A$10000)))*1,[1]OUT_FinalEnergyCons!L$4:L$10000)</f>
        <v>8.6836940362305506E-2</v>
      </c>
      <c r="O2280" s="1" cm="1">
        <f t="array" ref="O2280">SUMPRODUCT(([1]OUT_FinalEnergyCons!$B$4:$B$10000="var_ncap")*1,  (ISNUMBER(SEARCH("ITOT-SWHNGA*BR",[1]OUT_FinalEnergyCons!$A$4:$A$10000)))*1,[1]OUT_FinalEnergyCons!M$4:M$10000)</f>
        <v>1.8552899690079401E-3</v>
      </c>
      <c r="P2280" s="1" cm="1">
        <f t="array" ref="P2280">SUMPRODUCT(([1]OUT_FinalEnergyCons!$B$4:$B$10000="var_ncap")*1,  (ISNUMBER(SEARCH("ITOT-SWHNGA*BR",[1]OUT_FinalEnergyCons!$A$4:$A$10000)))*1,[1]OUT_FinalEnergyCons!N$4:N$10000)</f>
        <v>0.604941470182219</v>
      </c>
      <c r="Q2280" s="1" cm="1">
        <f t="array" ref="Q2280">SUMPRODUCT(([1]OUT_FinalEnergyCons!$B$4:$B$10000="var_ncap")*1,  (ISNUMBER(SEARCH("ITOT-SWHNGA*BR",[1]OUT_FinalEnergyCons!$A$4:$A$10000)))*1,[1]OUT_FinalEnergyCons!O$4:O$10000)</f>
        <v>0.115750211521917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6.7475483115543697E-4</v>
      </c>
      <c r="H2281" s="1" cm="1">
        <f t="array" ref="H2281">SUMPRODUCT(([1]OUT_FinalEnergyCons!$B$4:$B$10000="var_ncap")*1,  (ISNUMBER(SEARCH("ITOT-SWHNGAHP",[1]OUT_FinalEnergyCons!$A$4:$A$10000)))*1,[1]OUT_FinalEnergyCons!F$4:F$10000)</f>
        <v>3.5578761006353102E-3</v>
      </c>
      <c r="I2281" s="1" cm="1">
        <f t="array" ref="I2281">SUMPRODUCT(([1]OUT_FinalEnergyCons!$B$4:$B$10000="var_ncap")*1,  (ISNUMBER(SEARCH("ITOT-SWHNGAHP",[1]OUT_FinalEnergyCons!$A$4:$A$10000)))*1,[1]OUT_FinalEnergyCons!G$4:G$10000)</f>
        <v>6.5666691491765303E-3</v>
      </c>
      <c r="J2281" s="1" cm="1">
        <f t="array" ref="J2281">SUMPRODUCT(([1]OUT_FinalEnergyCons!$B$4:$B$10000="var_ncap")*1,  (ISNUMBER(SEARCH("ITOT-SWHNGAHP",[1]OUT_FinalEnergyCons!$A$4:$A$10000)))*1,[1]OUT_FinalEnergyCons!H$4:H$10000)</f>
        <v>2.46090201553159E-3</v>
      </c>
      <c r="K2281" s="1" cm="1">
        <f t="array" ref="K2281">SUMPRODUCT(([1]OUT_FinalEnergyCons!$B$4:$B$10000="var_ncap")*1,  (ISNUMBER(SEARCH("ITOT-SWHNGAHP",[1]OUT_FinalEnergyCons!$A$4:$A$10000)))*1,[1]OUT_FinalEnergyCons!I$4:I$10000)</f>
        <v>5.1485565992258099E-3</v>
      </c>
      <c r="L2281" s="1" cm="1">
        <f t="array" ref="L2281">SUMPRODUCT(([1]OUT_FinalEnergyCons!$B$4:$B$10000="var_ncap")*1,  (ISNUMBER(SEARCH("ITOT-SWHNGAHP",[1]OUT_FinalEnergyCons!$A$4:$A$10000)))*1,[1]OUT_FinalEnergyCons!J$4:J$10000)</f>
        <v>6.0582142023675898E-3</v>
      </c>
      <c r="M2281" s="1" cm="1">
        <f t="array" ref="M2281">SUMPRODUCT(([1]OUT_FinalEnergyCons!$B$4:$B$10000="var_ncap")*1,  (ISNUMBER(SEARCH("ITOT-SWHNGAHP",[1]OUT_FinalEnergyCons!$A$4:$A$10000)))*1,[1]OUT_FinalEnergyCons!K$4:K$10000)</f>
        <v>3.0345130917031702E-3</v>
      </c>
      <c r="N2281" s="1" cm="1">
        <f t="array" ref="N2281">SUMPRODUCT(([1]OUT_FinalEnergyCons!$B$4:$B$10000="var_ncap")*1,  (ISNUMBER(SEARCH("ITOT-SWHNGAHP",[1]OUT_FinalEnergyCons!$A$4:$A$10000)))*1,[1]OUT_FinalEnergyCons!L$4:L$10000)</f>
        <v>4.4987895704792398E-3</v>
      </c>
      <c r="O2281" s="1" cm="1">
        <f t="array" ref="O2281">SUMPRODUCT(([1]OUT_FinalEnergyCons!$B$4:$B$10000="var_ncap")*1,  (ISNUMBER(SEARCH("ITOT-SWHNGAHP",[1]OUT_FinalEnergyCons!$A$4:$A$10000)))*1,[1]OUT_FinalEnergyCons!M$4:M$10000)</f>
        <v>0.134055131814309</v>
      </c>
      <c r="P2281" s="1" cm="1">
        <f t="array" ref="P2281">SUMPRODUCT(([1]OUT_FinalEnergyCons!$B$4:$B$10000="var_ncap")*1,  (ISNUMBER(SEARCH("ITOT-SWHNGAHP",[1]OUT_FinalEnergyCons!$A$4:$A$10000)))*1,[1]OUT_FinalEnergyCons!N$4:N$10000)</f>
        <v>3.8475127995169899E-3</v>
      </c>
      <c r="Q2281" s="1" cm="1">
        <f t="array" ref="Q2281">SUMPRODUCT(([1]OUT_FinalEnergyCons!$B$4:$B$10000="var_ncap")*1,  (ISNUMBER(SEARCH("ITOT-SWHNGAHP",[1]OUT_FinalEnergyCons!$A$4:$A$10000)))*1,[1]OUT_FinalEnergyCons!O$4:O$10000)</f>
        <v>4.4456445214499096E-3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1.42212622352112E-2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1.53162850832784E-2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5.0152090203954801E-2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9.7511209258224596E-2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0.19165413327059699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1.0468712054853299E-3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0.17195100611039199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0.14292155717154001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3.0873514226822701E-2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0.20992459328360299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0.14485477218738799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1.5762081438549602E-5</v>
      </c>
      <c r="H2283" s="1">
        <f t="shared" si="2297"/>
        <v>2.1754159654860999E-5</v>
      </c>
      <c r="I2283" s="1">
        <f t="shared" si="2297"/>
        <v>2.3736042009888699E-5</v>
      </c>
      <c r="J2283" s="1">
        <f t="shared" si="2297"/>
        <v>1.4381512693657699E-4</v>
      </c>
      <c r="K2283" s="1">
        <f t="shared" si="2297"/>
        <v>6.86581345543924E-5</v>
      </c>
      <c r="L2283" s="1">
        <f t="shared" si="2297"/>
        <v>9.5346754003035103E-5</v>
      </c>
      <c r="M2283" s="1">
        <f t="shared" si="2297"/>
        <v>3.8604372685326202E-4</v>
      </c>
      <c r="N2283" s="1">
        <f t="shared" si="2297"/>
        <v>3.0894979101409303E-5</v>
      </c>
      <c r="O2283" s="1">
        <f t="shared" si="2297"/>
        <v>2.7125567702377502E-4</v>
      </c>
      <c r="P2283" s="1">
        <f>P2284</f>
        <v>6.4249491029057205E-5</v>
      </c>
      <c r="Q2283" s="1">
        <f>Q2284</f>
        <v>3.0846703823682998E-4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1.5762081438549602E-5</v>
      </c>
      <c r="H2284" s="1" cm="1">
        <f t="array" ref="H2284">SUMPRODUCT(([1]OUT_FinalEnergyCons!$B$4:$B$10000="var_ncap")*1,  (ISNUMBER(SEARCH("ITOT-SWHCOA*BR",[1]OUT_FinalEnergyCons!$A$4:$A$10000)))*1,[1]OUT_FinalEnergyCons!F$4:F$10000)</f>
        <v>2.1754159654860999E-5</v>
      </c>
      <c r="I2284" s="1" cm="1">
        <f t="array" ref="I2284">SUMPRODUCT(([1]OUT_FinalEnergyCons!$B$4:$B$10000="var_ncap")*1,  (ISNUMBER(SEARCH("ITOT-SWHCOA*BR",[1]OUT_FinalEnergyCons!$A$4:$A$10000)))*1,[1]OUT_FinalEnergyCons!G$4:G$10000)</f>
        <v>2.3736042009888699E-5</v>
      </c>
      <c r="J2284" s="1" cm="1">
        <f t="array" ref="J2284">SUMPRODUCT(([1]OUT_FinalEnergyCons!$B$4:$B$10000="var_ncap")*1,  (ISNUMBER(SEARCH("ITOT-SWHCOA*BR",[1]OUT_FinalEnergyCons!$A$4:$A$10000)))*1,[1]OUT_FinalEnergyCons!H$4:H$10000)</f>
        <v>1.4381512693657699E-4</v>
      </c>
      <c r="K2284" s="1" cm="1">
        <f t="array" ref="K2284">SUMPRODUCT(([1]OUT_FinalEnergyCons!$B$4:$B$10000="var_ncap")*1,  (ISNUMBER(SEARCH("ITOT-SWHCOA*BR",[1]OUT_FinalEnergyCons!$A$4:$A$10000)))*1,[1]OUT_FinalEnergyCons!I$4:I$10000)</f>
        <v>6.86581345543924E-5</v>
      </c>
      <c r="L2284" s="1" cm="1">
        <f t="array" ref="L2284">SUMPRODUCT(([1]OUT_FinalEnergyCons!$B$4:$B$10000="var_ncap")*1,  (ISNUMBER(SEARCH("ITOT-SWHCOA*BR",[1]OUT_FinalEnergyCons!$A$4:$A$10000)))*1,[1]OUT_FinalEnergyCons!J$4:J$10000)</f>
        <v>9.5346754003035103E-5</v>
      </c>
      <c r="M2284" s="1" cm="1">
        <f t="array" ref="M2284">SUMPRODUCT(([1]OUT_FinalEnergyCons!$B$4:$B$10000="var_ncap")*1,  (ISNUMBER(SEARCH("ITOT-SWHCOA*BR",[1]OUT_FinalEnergyCons!$A$4:$A$10000)))*1,[1]OUT_FinalEnergyCons!K$4:K$10000)</f>
        <v>3.8604372685326202E-4</v>
      </c>
      <c r="N2284" s="1" cm="1">
        <f t="array" ref="N2284">SUMPRODUCT(([1]OUT_FinalEnergyCons!$B$4:$B$10000="var_ncap")*1,  (ISNUMBER(SEARCH("ITOT-SWHCOA*BR",[1]OUT_FinalEnergyCons!$A$4:$A$10000)))*1,[1]OUT_FinalEnergyCons!L$4:L$10000)</f>
        <v>3.0894979101409303E-5</v>
      </c>
      <c r="O2284" s="1" cm="1">
        <f t="array" ref="O2284">SUMPRODUCT(([1]OUT_FinalEnergyCons!$B$4:$B$10000="var_ncap")*1,  (ISNUMBER(SEARCH("ITOT-SWHCOA*BR",[1]OUT_FinalEnergyCons!$A$4:$A$10000)))*1,[1]OUT_FinalEnergyCons!M$4:M$10000)</f>
        <v>2.7125567702377502E-4</v>
      </c>
      <c r="P2284" s="1" cm="1">
        <f t="array" ref="P2284">SUMPRODUCT(([1]OUT_FinalEnergyCons!$B$4:$B$10000="var_ncap")*1,  (ISNUMBER(SEARCH("ITOT-SWHCOA*BR",[1]OUT_FinalEnergyCons!$A$4:$A$10000)))*1,[1]OUT_FinalEnergyCons!N$4:N$10000)</f>
        <v>6.4249491029057205E-5</v>
      </c>
      <c r="Q2284" s="1" cm="1">
        <f t="array" ref="Q2284">SUMPRODUCT(([1]OUT_FinalEnergyCons!$B$4:$B$10000="var_ncap")*1,  (ISNUMBER(SEARCH("ITOT-SWHCOA*BR",[1]OUT_FinalEnergyCons!$A$4:$A$10000)))*1,[1]OUT_FinalEnergyCons!O$4:O$10000)</f>
        <v>3.0846703823682998E-4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5.3488127660667802E-2</v>
      </c>
      <c r="H2285" s="1">
        <f t="shared" si="2298"/>
        <v>6.1409494115797494E-5</v>
      </c>
      <c r="I2285" s="1">
        <f t="shared" si="2298"/>
        <v>3.6463508578699198E-2</v>
      </c>
      <c r="J2285" s="1">
        <f t="shared" si="2298"/>
        <v>0.27764531605662801</v>
      </c>
      <c r="K2285" s="1">
        <f t="shared" si="2298"/>
        <v>0.14403696688099299</v>
      </c>
      <c r="L2285" s="1">
        <f t="shared" si="2298"/>
        <v>6.2246551000960597E-2</v>
      </c>
      <c r="M2285" s="1">
        <f t="shared" si="2298"/>
        <v>0.34486490142534998</v>
      </c>
      <c r="N2285" s="1">
        <f t="shared" si="2298"/>
        <v>0.159959322150828</v>
      </c>
      <c r="O2285" s="1">
        <f t="shared" si="2298"/>
        <v>8.5802915928926402E-2</v>
      </c>
      <c r="P2285" s="1">
        <f>P2286</f>
        <v>0.227047081652623</v>
      </c>
      <c r="Q2285" s="1">
        <f>Q2286</f>
        <v>0.187467704124405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5.3488127660667802E-2</v>
      </c>
      <c r="H2286" s="1" cm="1">
        <f t="array" ref="H2286">SUMPRODUCT(([1]OUT_FinalEnergyCons!$B$4:$B$10000="var_ncap")*1,  (ISNUMBER(SEARCH("ITOT-SWHWOD*BR",[1]OUT_FinalEnergyCons!$A$4:$A$10000)))*1,[1]OUT_FinalEnergyCons!F$4:F$10000)</f>
        <v>6.1409494115797494E-5</v>
      </c>
      <c r="I2286" s="1" cm="1">
        <f t="array" ref="I2286">SUMPRODUCT(([1]OUT_FinalEnergyCons!$B$4:$B$10000="var_ncap")*1,  (ISNUMBER(SEARCH("ITOT-SWHWOD*BR",[1]OUT_FinalEnergyCons!$A$4:$A$10000)))*1,[1]OUT_FinalEnergyCons!G$4:G$10000)</f>
        <v>3.6463508578699198E-2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0.27764531605662801</v>
      </c>
      <c r="K2286" s="1" cm="1">
        <f t="array" ref="K2286">SUMPRODUCT(([1]OUT_FinalEnergyCons!$B$4:$B$10000="var_ncap")*1,  (ISNUMBER(SEARCH("ITOT-SWHWOD*BR",[1]OUT_FinalEnergyCons!$A$4:$A$10000)))*1,[1]OUT_FinalEnergyCons!I$4:I$10000)</f>
        <v>0.14403696688099299</v>
      </c>
      <c r="L2286" s="1" cm="1">
        <f t="array" ref="L2286">SUMPRODUCT(([1]OUT_FinalEnergyCons!$B$4:$B$10000="var_ncap")*1,  (ISNUMBER(SEARCH("ITOT-SWHWOD*BR",[1]OUT_FinalEnergyCons!$A$4:$A$10000)))*1,[1]OUT_FinalEnergyCons!J$4:J$10000)</f>
        <v>6.2246551000960597E-2</v>
      </c>
      <c r="M2286" s="1" cm="1">
        <f t="array" ref="M2286">SUMPRODUCT(([1]OUT_FinalEnergyCons!$B$4:$B$10000="var_ncap")*1,  (ISNUMBER(SEARCH("ITOT-SWHWOD*BR",[1]OUT_FinalEnergyCons!$A$4:$A$10000)))*1,[1]OUT_FinalEnergyCons!K$4:K$10000)</f>
        <v>0.34486490142534998</v>
      </c>
      <c r="N2286" s="1" cm="1">
        <f t="array" ref="N2286">SUMPRODUCT(([1]OUT_FinalEnergyCons!$B$4:$B$10000="var_ncap")*1,  (ISNUMBER(SEARCH("ITOT-SWHWOD*BR",[1]OUT_FinalEnergyCons!$A$4:$A$10000)))*1,[1]OUT_FinalEnergyCons!L$4:L$10000)</f>
        <v>0.159959322150828</v>
      </c>
      <c r="O2286" s="1" cm="1">
        <f t="array" ref="O2286">SUMPRODUCT(([1]OUT_FinalEnergyCons!$B$4:$B$10000="var_ncap")*1,  (ISNUMBER(SEARCH("ITOT-SWHWOD*BR",[1]OUT_FinalEnergyCons!$A$4:$A$10000)))*1,[1]OUT_FinalEnergyCons!M$4:M$10000)</f>
        <v>8.5802915928926402E-2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0.227047081652623</v>
      </c>
      <c r="Q2286" s="1" cm="1">
        <f t="array" ref="Q2286">SUMPRODUCT(([1]OUT_FinalEnergyCons!$B$4:$B$10000="var_ncap")*1,  (ISNUMBER(SEARCH("ITOT-SWHWOD*BR",[1]OUT_FinalEnergyCons!$A$4:$A$10000)))*1,[1]OUT_FinalEnergyCons!O$4:O$10000)</f>
        <v>0.187467704124405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5.2689711410002496E-3</v>
      </c>
      <c r="H2287" s="1">
        <f t="shared" si="2299"/>
        <v>1.61197025193384E-4</v>
      </c>
      <c r="I2287" s="1">
        <f t="shared" si="2299"/>
        <v>6.8812438981541201E-3</v>
      </c>
      <c r="J2287" s="1">
        <f t="shared" si="2299"/>
        <v>2.4329055685775602E-2</v>
      </c>
      <c r="K2287" s="1">
        <f t="shared" si="2299"/>
        <v>1.0507036874963901E-2</v>
      </c>
      <c r="L2287" s="1">
        <f t="shared" si="2299"/>
        <v>3.9459451294038897E-3</v>
      </c>
      <c r="M2287" s="1">
        <f t="shared" si="2299"/>
        <v>2.5850538805923001E-2</v>
      </c>
      <c r="N2287" s="1">
        <f t="shared" si="2299"/>
        <v>9.3052885250565296E-3</v>
      </c>
      <c r="O2287" s="1">
        <f t="shared" si="2299"/>
        <v>3.9430131012694403E-3</v>
      </c>
      <c r="P2287" s="1">
        <f>P2288</f>
        <v>2.61792759283174E-2</v>
      </c>
      <c r="Q2287" s="1">
        <f>Q2288</f>
        <v>1.1466418578388E-2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5.2689711410002496E-3</v>
      </c>
      <c r="H2288" s="1" cm="1">
        <f t="array" ref="H2288">SUMPRODUCT(([1]OUT_FinalEnergyCons!$B$4:$B$10000="var_ncap")*1,  (ISNUMBER(SEARCH("ITOT-SWHPLT*BR",[1]OUT_FinalEnergyCons!$A$4:$A$10000)))*1,[1]OUT_FinalEnergyCons!F$4:F$10000)</f>
        <v>1.61197025193384E-4</v>
      </c>
      <c r="I2288" s="1" cm="1">
        <f t="array" ref="I2288">SUMPRODUCT(([1]OUT_FinalEnergyCons!$B$4:$B$10000="var_ncap")*1,  (ISNUMBER(SEARCH("ITOT-SWHPLT*BR",[1]OUT_FinalEnergyCons!$A$4:$A$10000)))*1,[1]OUT_FinalEnergyCons!G$4:G$10000)</f>
        <v>6.8812438981541201E-3</v>
      </c>
      <c r="J2288" s="1" cm="1">
        <f t="array" ref="J2288">SUMPRODUCT(([1]OUT_FinalEnergyCons!$B$4:$B$10000="var_ncap")*1,  (ISNUMBER(SEARCH("ITOT-SWHPLT*BR",[1]OUT_FinalEnergyCons!$A$4:$A$10000)))*1,[1]OUT_FinalEnergyCons!H$4:H$10000)</f>
        <v>2.4329055685775602E-2</v>
      </c>
      <c r="K2288" s="1" cm="1">
        <f t="array" ref="K2288">SUMPRODUCT(([1]OUT_FinalEnergyCons!$B$4:$B$10000="var_ncap")*1,  (ISNUMBER(SEARCH("ITOT-SWHPLT*BR",[1]OUT_FinalEnergyCons!$A$4:$A$10000)))*1,[1]OUT_FinalEnergyCons!I$4:I$10000)</f>
        <v>1.0507036874963901E-2</v>
      </c>
      <c r="L2288" s="1" cm="1">
        <f t="array" ref="L2288">SUMPRODUCT(([1]OUT_FinalEnergyCons!$B$4:$B$10000="var_ncap")*1,  (ISNUMBER(SEARCH("ITOT-SWHPLT*BR",[1]OUT_FinalEnergyCons!$A$4:$A$10000)))*1,[1]OUT_FinalEnergyCons!J$4:J$10000)</f>
        <v>3.9459451294038897E-3</v>
      </c>
      <c r="M2288" s="1" cm="1">
        <f t="array" ref="M2288">SUMPRODUCT(([1]OUT_FinalEnergyCons!$B$4:$B$10000="var_ncap")*1,  (ISNUMBER(SEARCH("ITOT-SWHPLT*BR",[1]OUT_FinalEnergyCons!$A$4:$A$10000)))*1,[1]OUT_FinalEnergyCons!K$4:K$10000)</f>
        <v>2.5850538805923001E-2</v>
      </c>
      <c r="N2288" s="1" cm="1">
        <f t="array" ref="N2288">SUMPRODUCT(([1]OUT_FinalEnergyCons!$B$4:$B$10000="var_ncap")*1,  (ISNUMBER(SEARCH("ITOT-SWHPLT*BR",[1]OUT_FinalEnergyCons!$A$4:$A$10000)))*1,[1]OUT_FinalEnergyCons!L$4:L$10000)</f>
        <v>9.3052885250565296E-3</v>
      </c>
      <c r="O2288" s="1" cm="1">
        <f t="array" ref="O2288">SUMPRODUCT(([1]OUT_FinalEnergyCons!$B$4:$B$10000="var_ncap")*1,  (ISNUMBER(SEARCH("ITOT-SWHPLT*BR",[1]OUT_FinalEnergyCons!$A$4:$A$10000)))*1,[1]OUT_FinalEnergyCons!M$4:M$10000)</f>
        <v>3.9430131012694403E-3</v>
      </c>
      <c r="P2288" s="1" cm="1">
        <f t="array" ref="P2288">SUMPRODUCT(([1]OUT_FinalEnergyCons!$B$4:$B$10000="var_ncap")*1,  (ISNUMBER(SEARCH("ITOT-SWHPLT*BR",[1]OUT_FinalEnergyCons!$A$4:$A$10000)))*1,[1]OUT_FinalEnergyCons!N$4:N$10000)</f>
        <v>2.61792759283174E-2</v>
      </c>
      <c r="Q2288" s="1" cm="1">
        <f t="array" ref="Q2288">SUMPRODUCT(([1]OUT_FinalEnergyCons!$B$4:$B$10000="var_ncap")*1,  (ISNUMBER(SEARCH("ITOT-SWHPLT*BR",[1]OUT_FinalEnergyCons!$A$4:$A$10000)))*1,[1]OUT_FinalEnergyCons!O$4:O$10000)</f>
        <v>1.1466418578388E-2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1.15791229722559E-5</v>
      </c>
      <c r="H2289" s="1">
        <f t="shared" si="2300"/>
        <v>8.9045295673181094E-6</v>
      </c>
      <c r="I2289" s="1">
        <f t="shared" si="2300"/>
        <v>2.08425902318171E-5</v>
      </c>
      <c r="J2289" s="1">
        <f t="shared" si="2300"/>
        <v>8.7868210590949403E-2</v>
      </c>
      <c r="K2289" s="1">
        <f t="shared" si="2300"/>
        <v>9.4574332896814106E-2</v>
      </c>
      <c r="L2289" s="1">
        <f t="shared" si="2300"/>
        <v>4.3503229811021898E-4</v>
      </c>
      <c r="M2289" s="1">
        <f t="shared" si="2300"/>
        <v>0.120648329730105</v>
      </c>
      <c r="N2289" s="1">
        <f t="shared" si="2300"/>
        <v>6.0506853207745799E-2</v>
      </c>
      <c r="O2289" s="1">
        <f t="shared" si="2300"/>
        <v>1.5748060169418598E-2</v>
      </c>
      <c r="P2289" s="1">
        <f>P2290</f>
        <v>0.125864210287849</v>
      </c>
      <c r="Q2289" s="1">
        <f>Q2290</f>
        <v>6.19909336046362E-2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1.15791229722559E-5</v>
      </c>
      <c r="H2290" s="1" cm="1">
        <f t="array" ref="H2290">SUMPRODUCT(([1]OUT_FinalEnergyCons!$B$4:$B$10000="var_ncap")*1,  (ISNUMBER(SEARCH("ITOT-SWHWST*BR",[1]OUT_FinalEnergyCons!$A$4:$A$10000)))*1,[1]OUT_FinalEnergyCons!F$4:F$10000)</f>
        <v>8.9045295673181094E-6</v>
      </c>
      <c r="I2290" s="1" cm="1">
        <f t="array" ref="I2290">SUMPRODUCT(([1]OUT_FinalEnergyCons!$B$4:$B$10000="var_ncap")*1,  (ISNUMBER(SEARCH("ITOT-SWHWST*BR",[1]OUT_FinalEnergyCons!$A$4:$A$10000)))*1,[1]OUT_FinalEnergyCons!G$4:G$10000)</f>
        <v>2.08425902318171E-5</v>
      </c>
      <c r="J2290" s="1" cm="1">
        <f t="array" ref="J2290">SUMPRODUCT(([1]OUT_FinalEnergyCons!$B$4:$B$10000="var_ncap")*1,  (ISNUMBER(SEARCH("ITOT-SWHWST*BR",[1]OUT_FinalEnergyCons!$A$4:$A$10000)))*1,[1]OUT_FinalEnergyCons!H$4:H$10000)</f>
        <v>8.7868210590949403E-2</v>
      </c>
      <c r="K2290" s="1" cm="1">
        <f t="array" ref="K2290">SUMPRODUCT(([1]OUT_FinalEnergyCons!$B$4:$B$10000="var_ncap")*1,  (ISNUMBER(SEARCH("ITOT-SWHWST*BR",[1]OUT_FinalEnergyCons!$A$4:$A$10000)))*1,[1]OUT_FinalEnergyCons!I$4:I$10000)</f>
        <v>9.4574332896814106E-2</v>
      </c>
      <c r="L2290" s="1" cm="1">
        <f t="array" ref="L2290">SUMPRODUCT(([1]OUT_FinalEnergyCons!$B$4:$B$10000="var_ncap")*1,  (ISNUMBER(SEARCH("ITOT-SWHWST*BR",[1]OUT_FinalEnergyCons!$A$4:$A$10000)))*1,[1]OUT_FinalEnergyCons!J$4:J$10000)</f>
        <v>4.3503229811021898E-4</v>
      </c>
      <c r="M2290" s="1" cm="1">
        <f t="array" ref="M2290">SUMPRODUCT(([1]OUT_FinalEnergyCons!$B$4:$B$10000="var_ncap")*1,  (ISNUMBER(SEARCH("ITOT-SWHWST*BR",[1]OUT_FinalEnergyCons!$A$4:$A$10000)))*1,[1]OUT_FinalEnergyCons!K$4:K$10000)</f>
        <v>0.120648329730105</v>
      </c>
      <c r="N2290" s="1" cm="1">
        <f t="array" ref="N2290">SUMPRODUCT(([1]OUT_FinalEnergyCons!$B$4:$B$10000="var_ncap")*1,  (ISNUMBER(SEARCH("ITOT-SWHWST*BR",[1]OUT_FinalEnergyCons!$A$4:$A$10000)))*1,[1]OUT_FinalEnergyCons!L$4:L$10000)</f>
        <v>6.0506853207745799E-2</v>
      </c>
      <c r="O2290" s="1" cm="1">
        <f t="array" ref="O2290">SUMPRODUCT(([1]OUT_FinalEnergyCons!$B$4:$B$10000="var_ncap")*1,  (ISNUMBER(SEARCH("ITOT-SWHWST*BR",[1]OUT_FinalEnergyCons!$A$4:$A$10000)))*1,[1]OUT_FinalEnergyCons!M$4:M$10000)</f>
        <v>1.5748060169418598E-2</v>
      </c>
      <c r="P2290" s="1" cm="1">
        <f t="array" ref="P2290">SUMPRODUCT(([1]OUT_FinalEnergyCons!$B$4:$B$10000="var_ncap")*1,  (ISNUMBER(SEARCH("ITOT-SWHWST*BR",[1]OUT_FinalEnergyCons!$A$4:$A$10000)))*1,[1]OUT_FinalEnergyCons!N$4:N$10000)</f>
        <v>0.125864210287849</v>
      </c>
      <c r="Q2290" s="1" cm="1">
        <f t="array" ref="Q2290">SUMPRODUCT(([1]OUT_FinalEnergyCons!$B$4:$B$10000="var_ncap")*1,  (ISNUMBER(SEARCH("ITOT-SWHWST*BR",[1]OUT_FinalEnergyCons!$A$4:$A$10000)))*1,[1]OUT_FinalEnergyCons!O$4:O$10000)</f>
        <v>6.19909336046362E-2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2.8712404232878199E-3</v>
      </c>
      <c r="H2291" s="1">
        <f t="shared" si="2301"/>
        <v>1.17165331257495E-7</v>
      </c>
      <c r="I2291" s="1">
        <f t="shared" si="2301"/>
        <v>1.8430262623365401E-7</v>
      </c>
      <c r="J2291" s="1">
        <f t="shared" si="2301"/>
        <v>8.6722712630776799E-3</v>
      </c>
      <c r="K2291" s="1">
        <f t="shared" si="2301"/>
        <v>4.0155782620181803E-3</v>
      </c>
      <c r="L2291" s="1">
        <f t="shared" si="2301"/>
        <v>7.0349010384998699E-7</v>
      </c>
      <c r="M2291" s="1">
        <f t="shared" si="2301"/>
        <v>8.6672357867969996E-3</v>
      </c>
      <c r="N2291" s="1">
        <f t="shared" si="2301"/>
        <v>3.3975876423128701E-3</v>
      </c>
      <c r="O2291" s="1">
        <f t="shared" si="2301"/>
        <v>1.4605293285950801E-3</v>
      </c>
      <c r="P2291" s="1">
        <f>P2292</f>
        <v>8.2069253756435808E-3</v>
      </c>
      <c r="Q2291" s="1">
        <f>Q2292</f>
        <v>9.90401635885939E-3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2.8712404232878199E-3</v>
      </c>
      <c r="H2292" s="1" cm="1">
        <f t="array" ref="H2292">SUMPRODUCT(([1]OUT_FinalEnergyCons!$B$4:$B$10000="var_ncap")*1, (ISNUMBER(SEARCH("ITOT-SWHSOLBR",[1]OUT_FinalEnergyCons!$A$4:$A$10000)))*1,[1]OUT_FinalEnergyCons!F$4:F$10000)</f>
        <v>1.17165331257495E-7</v>
      </c>
      <c r="I2292" s="1" cm="1">
        <f t="array" ref="I2292">SUMPRODUCT(([1]OUT_FinalEnergyCons!$B$4:$B$10000="var_ncap")*1, (ISNUMBER(SEARCH("ITOT-SWHSOLBR",[1]OUT_FinalEnergyCons!$A$4:$A$10000)))*1,[1]OUT_FinalEnergyCons!G$4:G$10000)</f>
        <v>1.8430262623365401E-7</v>
      </c>
      <c r="J2292" s="1" cm="1">
        <f t="array" ref="J2292">SUMPRODUCT(([1]OUT_FinalEnergyCons!$B$4:$B$10000="var_ncap")*1, (ISNUMBER(SEARCH("ITOT-SWHSOLBR",[1]OUT_FinalEnergyCons!$A$4:$A$10000)))*1,[1]OUT_FinalEnergyCons!H$4:H$10000)</f>
        <v>8.6722712630776799E-3</v>
      </c>
      <c r="K2292" s="1" cm="1">
        <f t="array" ref="K2292">SUMPRODUCT(([1]OUT_FinalEnergyCons!$B$4:$B$10000="var_ncap")*1, (ISNUMBER(SEARCH("ITOT-SWHSOLBR",[1]OUT_FinalEnergyCons!$A$4:$A$10000)))*1,[1]OUT_FinalEnergyCons!I$4:I$10000)</f>
        <v>4.0155782620181803E-3</v>
      </c>
      <c r="L2292" s="1" cm="1">
        <f t="array" ref="L2292">SUMPRODUCT(([1]OUT_FinalEnergyCons!$B$4:$B$10000="var_ncap")*1, (ISNUMBER(SEARCH("ITOT-SWHSOLBR",[1]OUT_FinalEnergyCons!$A$4:$A$10000)))*1,[1]OUT_FinalEnergyCons!J$4:J$10000)</f>
        <v>7.0349010384998699E-7</v>
      </c>
      <c r="M2292" s="1" cm="1">
        <f t="array" ref="M2292">SUMPRODUCT(([1]OUT_FinalEnergyCons!$B$4:$B$10000="var_ncap")*1, (ISNUMBER(SEARCH("ITOT-SWHSOLBR",[1]OUT_FinalEnergyCons!$A$4:$A$10000)))*1,[1]OUT_FinalEnergyCons!K$4:K$10000)</f>
        <v>8.6672357867969996E-3</v>
      </c>
      <c r="N2292" s="1" cm="1">
        <f t="array" ref="N2292">SUMPRODUCT(([1]OUT_FinalEnergyCons!$B$4:$B$10000="var_ncap")*1, (ISNUMBER(SEARCH("ITOT-SWHSOLBR",[1]OUT_FinalEnergyCons!$A$4:$A$10000)))*1,[1]OUT_FinalEnergyCons!L$4:L$10000)</f>
        <v>3.3975876423128701E-3</v>
      </c>
      <c r="O2292" s="1" cm="1">
        <f t="array" ref="O2292">SUMPRODUCT(([1]OUT_FinalEnergyCons!$B$4:$B$10000="var_ncap")*1, (ISNUMBER(SEARCH("ITOT-SWHSOLBR",[1]OUT_FinalEnergyCons!$A$4:$A$10000)))*1,[1]OUT_FinalEnergyCons!M$4:M$10000)</f>
        <v>1.4605293285950801E-3</v>
      </c>
      <c r="P2292" s="1" cm="1">
        <f t="array" ref="P2292">SUMPRODUCT(([1]OUT_FinalEnergyCons!$B$4:$B$10000="var_ncap")*1, (ISNUMBER(SEARCH("ITOT-SWHSOLBR",[1]OUT_FinalEnergyCons!$A$4:$A$10000)))*1,[1]OUT_FinalEnergyCons!N$4:N$10000)</f>
        <v>8.2069253756435808E-3</v>
      </c>
      <c r="Q2292" s="1" cm="1">
        <f t="array" ref="Q2292">SUMPRODUCT(([1]OUT_FinalEnergyCons!$B$4:$B$10000="var_ncap")*1, (ISNUMBER(SEARCH("ITOT-SWHSOLBR",[1]OUT_FinalEnergyCons!$A$4:$A$10000)))*1,[1]OUT_FinalEnergyCons!O$4:O$10000)</f>
        <v>9.90401635885939E-3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1.2033432049161499E-4</v>
      </c>
      <c r="J2293" s="1">
        <f t="shared" si="2302"/>
        <v>5.1729169715083198E-4</v>
      </c>
      <c r="K2293" s="1">
        <f t="shared" si="2302"/>
        <v>2.73562486042778E-4</v>
      </c>
      <c r="L2293" s="1">
        <f t="shared" si="2302"/>
        <v>1.16614124025365E-4</v>
      </c>
      <c r="M2293" s="1">
        <f t="shared" si="2302"/>
        <v>3.2102623105566999E-3</v>
      </c>
      <c r="N2293" s="1">
        <f t="shared" si="2302"/>
        <v>2.10068118965607E-3</v>
      </c>
      <c r="O2293" s="1">
        <f t="shared" si="2302"/>
        <v>5.45715779325144E-3</v>
      </c>
      <c r="P2293" s="1">
        <f>P2294</f>
        <v>3.40271102299761E-3</v>
      </c>
      <c r="Q2293" s="1">
        <f>Q2294</f>
        <v>2.1622617705602302E-3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1.2033432049161499E-4</v>
      </c>
      <c r="J2294" s="1" cm="1">
        <f t="array" ref="J2294">SUMPRODUCT(([1]OUT_FinalEnergyCons!$B$4:$B$10000="var_ncap")*1, (ISNUMBER(SEARCH("ITOT-SWHH2BR",[1]OUT_FinalEnergyCons!$A$4:$A$10000)))*1,[1]OUT_FinalEnergyCons!H$4:H$10000)</f>
        <v>5.1729169715083198E-4</v>
      </c>
      <c r="K2294" s="1" cm="1">
        <f t="array" ref="K2294">SUMPRODUCT(([1]OUT_FinalEnergyCons!$B$4:$B$10000="var_ncap")*1, (ISNUMBER(SEARCH("ITOT-SWHH2BR",[1]OUT_FinalEnergyCons!$A$4:$A$10000)))*1,[1]OUT_FinalEnergyCons!I$4:I$10000)</f>
        <v>2.73562486042778E-4</v>
      </c>
      <c r="L2294" s="1" cm="1">
        <f t="array" ref="L2294">SUMPRODUCT(([1]OUT_FinalEnergyCons!$B$4:$B$10000="var_ncap")*1, (ISNUMBER(SEARCH("ITOT-SWHH2BR",[1]OUT_FinalEnergyCons!$A$4:$A$10000)))*1,[1]OUT_FinalEnergyCons!J$4:J$10000)</f>
        <v>1.16614124025365E-4</v>
      </c>
      <c r="M2294" s="1" cm="1">
        <f t="array" ref="M2294">SUMPRODUCT(([1]OUT_FinalEnergyCons!$B$4:$B$10000="var_ncap")*1, (ISNUMBER(SEARCH("ITOT-SWHH2BR",[1]OUT_FinalEnergyCons!$A$4:$A$10000)))*1,[1]OUT_FinalEnergyCons!K$4:K$10000)</f>
        <v>3.2102623105566999E-3</v>
      </c>
      <c r="N2294" s="1" cm="1">
        <f t="array" ref="N2294">SUMPRODUCT(([1]OUT_FinalEnergyCons!$B$4:$B$10000="var_ncap")*1, (ISNUMBER(SEARCH("ITOT-SWHH2BR",[1]OUT_FinalEnergyCons!$A$4:$A$10000)))*1,[1]OUT_FinalEnergyCons!L$4:L$10000)</f>
        <v>2.10068118965607E-3</v>
      </c>
      <c r="O2294" s="1" cm="1">
        <f t="array" ref="O2294">SUMPRODUCT(([1]OUT_FinalEnergyCons!$B$4:$B$10000="var_ncap")*1, (ISNUMBER(SEARCH("ITOT-SWHH2BR",[1]OUT_FinalEnergyCons!$A$4:$A$10000)))*1,[1]OUT_FinalEnergyCons!M$4:M$10000)</f>
        <v>5.45715779325144E-3</v>
      </c>
      <c r="P2294" s="1" cm="1">
        <f t="array" ref="P2294">SUMPRODUCT(([1]OUT_FinalEnergyCons!$B$4:$B$10000="var_ncap")*1, (ISNUMBER(SEARCH("ITOT-SWHH2BR",[1]OUT_FinalEnergyCons!$A$4:$A$10000)))*1,[1]OUT_FinalEnergyCons!N$4:N$10000)</f>
        <v>3.40271102299761E-3</v>
      </c>
      <c r="Q2294" s="1" cm="1">
        <f t="array" ref="Q2294">SUMPRODUCT(([1]OUT_FinalEnergyCons!$B$4:$B$10000="var_ncap")*1, (ISNUMBER(SEARCH("ITOT-SWHH2BR",[1]OUT_FinalEnergyCons!$A$4:$A$10000)))*1,[1]OUT_FinalEnergyCons!O$4:O$10000)</f>
        <v>2.1622617705602302E-3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1.0279436339814788E-4</v>
      </c>
      <c r="G2295" s="17">
        <f t="shared" si="2303"/>
        <v>7.5427479527949981E-2</v>
      </c>
      <c r="H2295" s="17">
        <f t="shared" si="2303"/>
        <v>0.11687235235399729</v>
      </c>
      <c r="I2295" s="17">
        <f t="shared" si="2303"/>
        <v>1.577546928541949E-2</v>
      </c>
      <c r="J2295" s="17">
        <f t="shared" si="2303"/>
        <v>2.7420762122198368</v>
      </c>
      <c r="K2295" s="17">
        <f t="shared" si="2303"/>
        <v>1.4283386558462292</v>
      </c>
      <c r="L2295" s="17">
        <f t="shared" ref="L2295:O2295" si="2304">SUM(L2296,L2299,L2301,L2305,L2307,L2309,L2311)</f>
        <v>3.6222770346199529E-2</v>
      </c>
      <c r="M2295" s="17">
        <f t="shared" si="2304"/>
        <v>2.3593325349823266</v>
      </c>
      <c r="N2295" s="17">
        <f t="shared" si="2304"/>
        <v>1.0052998967415612</v>
      </c>
      <c r="O2295" s="17">
        <f t="shared" si="2304"/>
        <v>0.14686107160500242</v>
      </c>
      <c r="P2295" s="17">
        <f>SUM(P2296,P2299,P2301,P2305,P2307,P2309,P2311)</f>
        <v>2.1757096244704366</v>
      </c>
      <c r="Q2295" s="17">
        <f>SUM(Q2296,Q2299,Q2301,Q2305,Q2307,Q2309,Q2311)</f>
        <v>0.93177594751090387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3.5644550060055612E-6</v>
      </c>
      <c r="G2296" s="1">
        <f t="shared" si="2307"/>
        <v>2.902546234515541E-6</v>
      </c>
      <c r="H2296" s="1">
        <f t="shared" si="2307"/>
        <v>0.11208607559809759</v>
      </c>
      <c r="I2296" s="1">
        <f t="shared" si="2307"/>
        <v>2.1294614463187979E-5</v>
      </c>
      <c r="J2296" s="1">
        <f t="shared" si="2307"/>
        <v>0.35518702082061021</v>
      </c>
      <c r="K2296" s="1">
        <f t="shared" si="2307"/>
        <v>0.2187800053146611</v>
      </c>
      <c r="L2296" s="1">
        <f t="shared" ref="L2296:O2296" si="2308">SUM(L2297:L2298)</f>
        <v>3.5945701500899631E-2</v>
      </c>
      <c r="M2296" s="1">
        <f t="shared" si="2308"/>
        <v>0.36673905294909476</v>
      </c>
      <c r="N2296" s="1">
        <f t="shared" si="2308"/>
        <v>0.22965411531229049</v>
      </c>
      <c r="O2296" s="1">
        <f t="shared" si="2308"/>
        <v>0.10152769227673863</v>
      </c>
      <c r="P2296" s="1">
        <f>SUM(P2297:P2298)</f>
        <v>0.42695523931606549</v>
      </c>
      <c r="Q2296" s="1">
        <f>SUM(Q2297:Q2298)</f>
        <v>0.25801133177816493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3.3737479949565901E-6</v>
      </c>
      <c r="G2297" s="1" cm="1">
        <f t="array" ref="G2297">SUMPRODUCT(([1]OUT_FinalEnergyCons!$B$4:$B$10000="var_ncap")*1, (ISNUMBER(SEARCH("SCOM-SHELCBR",[1]OUT_FinalEnergyCons!$A$4:$A$10000)))*1,[1]OUT_FinalEnergyCons!E$4:E$10000)</f>
        <v>2.5557241887207302E-6</v>
      </c>
      <c r="H2297" s="1" cm="1">
        <f t="array" ref="H2297">SUMPRODUCT(([1]OUT_FinalEnergyCons!$B$4:$B$10000="var_ncap")*1, (ISNUMBER(SEARCH("SCOM-SHELCBR",[1]OUT_FinalEnergyCons!$A$4:$A$10000)))*1,[1]OUT_FinalEnergyCons!F$4:F$10000)</f>
        <v>0.112085487231182</v>
      </c>
      <c r="I2297" s="1" cm="1">
        <f t="array" ref="I2297">SUMPRODUCT(([1]OUT_FinalEnergyCons!$B$4:$B$10000="var_ncap")*1, (ISNUMBER(SEARCH("SCOM-SHELCBR",[1]OUT_FinalEnergyCons!$A$4:$A$10000)))*1,[1]OUT_FinalEnergyCons!G$4:G$10000)</f>
        <v>1.9664942858325499E-5</v>
      </c>
      <c r="J2297" s="1" cm="1">
        <f t="array" ref="J2297">SUMPRODUCT(([1]OUT_FinalEnergyCons!$B$4:$B$10000="var_ncap")*1, (ISNUMBER(SEARCH("SCOM-SHELCBR",[1]OUT_FinalEnergyCons!$A$4:$A$10000)))*1,[1]OUT_FinalEnergyCons!H$4:H$10000)</f>
        <v>3.5183832681538199E-2</v>
      </c>
      <c r="K2297" s="1" cm="1">
        <f t="array" ref="K2297">SUMPRODUCT(([1]OUT_FinalEnergyCons!$B$4:$B$10000="var_ncap")*1, (ISNUMBER(SEARCH("SCOM-SHELCBR",[1]OUT_FinalEnergyCons!$A$4:$A$10000)))*1,[1]OUT_FinalEnergyCons!I$4:I$10000)</f>
        <v>7.6012632780985107E-2</v>
      </c>
      <c r="L2297" s="1" cm="1">
        <f t="array" ref="L2297">SUMPRODUCT(([1]OUT_FinalEnergyCons!$B$4:$B$10000="var_ncap")*1, (ISNUMBER(SEARCH("SCOM-SHELCBR",[1]OUT_FinalEnergyCons!$A$4:$A$10000)))*1,[1]OUT_FinalEnergyCons!J$4:J$10000)</f>
        <v>6.1411332303929205E-5</v>
      </c>
      <c r="M2297" s="1" cm="1">
        <f t="array" ref="M2297">SUMPRODUCT(([1]OUT_FinalEnergyCons!$B$4:$B$10000="var_ncap")*1, (ISNUMBER(SEARCH("SCOM-SHELCBR",[1]OUT_FinalEnergyCons!$A$4:$A$10000)))*1,[1]OUT_FinalEnergyCons!K$4:K$10000)</f>
        <v>6.8848257090677201E-3</v>
      </c>
      <c r="N2297" s="1" cm="1">
        <f t="array" ref="N2297">SUMPRODUCT(([1]OUT_FinalEnergyCons!$B$4:$B$10000="var_ncap")*1, (ISNUMBER(SEARCH("SCOM-SHELCBR",[1]OUT_FinalEnergyCons!$A$4:$A$10000)))*1,[1]OUT_FinalEnergyCons!L$4:L$10000)</f>
        <v>6.55333761213375E-2</v>
      </c>
      <c r="O2297" s="1" cm="1">
        <f t="array" ref="O2297">SUMPRODUCT(([1]OUT_FinalEnergyCons!$B$4:$B$10000="var_ncap")*1, (ISNUMBER(SEARCH("SCOM-SHELCBR",[1]OUT_FinalEnergyCons!$A$4:$A$10000)))*1,[1]OUT_FinalEnergyCons!M$4:M$10000)</f>
        <v>4.6151646056923398E-3</v>
      </c>
      <c r="P2297" s="1" cm="1">
        <f t="array" ref="P2297">SUMPRODUCT(([1]OUT_FinalEnergyCons!$B$4:$B$10000="var_ncap")*1, (ISNUMBER(SEARCH("SCOM-SHELCBR",[1]OUT_FinalEnergyCons!$A$4:$A$10000)))*1,[1]OUT_FinalEnergyCons!N$4:N$10000)</f>
        <v>2.8528576133178499E-2</v>
      </c>
      <c r="Q2297" s="1" cm="1">
        <f t="array" ref="Q2297">SUMPRODUCT(([1]OUT_FinalEnergyCons!$B$4:$B$10000="var_ncap")*1, (ISNUMBER(SEARCH("SCOM-SHELCBR",[1]OUT_FinalEnergyCons!$A$4:$A$10000)))*1,[1]OUT_FinalEnergyCons!O$4:O$10000)</f>
        <v>4.60235475872409E-2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1.90707011048971E-7</v>
      </c>
      <c r="G2298" s="1" cm="1">
        <f t="array" ref="G2298">SUMPRODUCT(([1]OUT_FinalEnergyCons!$B$4:$B$10000="var_ncap")*1, (ISNUMBER(SEARCH("SCOM-SHELCHP",[1]OUT_FinalEnergyCons!$A$4:$A$10000)))*1,[1]OUT_FinalEnergyCons!E$4:E$10000)</f>
        <v>3.4682204579481102E-7</v>
      </c>
      <c r="H2298" s="1" cm="1">
        <f t="array" ref="H2298">SUMPRODUCT(([1]OUT_FinalEnergyCons!$B$4:$B$10000="var_ncap")*1, (ISNUMBER(SEARCH("SCOM-SHELCHP",[1]OUT_FinalEnergyCons!$A$4:$A$10000)))*1,[1]OUT_FinalEnergyCons!F$4:F$10000)</f>
        <v>5.8836691558596797E-7</v>
      </c>
      <c r="I2298" s="1" cm="1">
        <f t="array" ref="I2298">SUMPRODUCT(([1]OUT_FinalEnergyCons!$B$4:$B$10000="var_ncap")*1, (ISNUMBER(SEARCH("SCOM-SHELCHP",[1]OUT_FinalEnergyCons!$A$4:$A$10000)))*1,[1]OUT_FinalEnergyCons!G$4:G$10000)</f>
        <v>1.62967160486248E-6</v>
      </c>
      <c r="J2298" s="1" cm="1">
        <f t="array" ref="J2298">SUMPRODUCT(([1]OUT_FinalEnergyCons!$B$4:$B$10000="var_ncap")*1, (ISNUMBER(SEARCH("SCOM-SHELCHP",[1]OUT_FinalEnergyCons!$A$4:$A$10000)))*1,[1]OUT_FinalEnergyCons!H$4:H$10000)</f>
        <v>0.32000318813907203</v>
      </c>
      <c r="K2298" s="1" cm="1">
        <f t="array" ref="K2298">SUMPRODUCT(([1]OUT_FinalEnergyCons!$B$4:$B$10000="var_ncap")*1, (ISNUMBER(SEARCH("SCOM-SHELCHP",[1]OUT_FinalEnergyCons!$A$4:$A$10000)))*1,[1]OUT_FinalEnergyCons!I$4:I$10000)</f>
        <v>0.142767372533676</v>
      </c>
      <c r="L2298" s="1" cm="1">
        <f t="array" ref="L2298">SUMPRODUCT(([1]OUT_FinalEnergyCons!$B$4:$B$10000="var_ncap")*1, (ISNUMBER(SEARCH("SCOM-SHELCHP",[1]OUT_FinalEnergyCons!$A$4:$A$10000)))*1,[1]OUT_FinalEnergyCons!J$4:J$10000)</f>
        <v>3.5884290168595699E-2</v>
      </c>
      <c r="M2298" s="1" cm="1">
        <f t="array" ref="M2298">SUMPRODUCT(([1]OUT_FinalEnergyCons!$B$4:$B$10000="var_ncap")*1, (ISNUMBER(SEARCH("SCOM-SHELCHP",[1]OUT_FinalEnergyCons!$A$4:$A$10000)))*1,[1]OUT_FinalEnergyCons!K$4:K$10000)</f>
        <v>0.35985422724002702</v>
      </c>
      <c r="N2298" s="1" cm="1">
        <f t="array" ref="N2298">SUMPRODUCT(([1]OUT_FinalEnergyCons!$B$4:$B$10000="var_ncap")*1, (ISNUMBER(SEARCH("SCOM-SHELCHP",[1]OUT_FinalEnergyCons!$A$4:$A$10000)))*1,[1]OUT_FinalEnergyCons!L$4:L$10000)</f>
        <v>0.16412073919095299</v>
      </c>
      <c r="O2298" s="1" cm="1">
        <f t="array" ref="O2298">SUMPRODUCT(([1]OUT_FinalEnergyCons!$B$4:$B$10000="var_ncap")*1, (ISNUMBER(SEARCH("SCOM-SHELCHP",[1]OUT_FinalEnergyCons!$A$4:$A$10000)))*1,[1]OUT_FinalEnergyCons!M$4:M$10000)</f>
        <v>9.69125276710463E-2</v>
      </c>
      <c r="P2298" s="1" cm="1">
        <f t="array" ref="P2298">SUMPRODUCT(([1]OUT_FinalEnergyCons!$B$4:$B$10000="var_ncap")*1, (ISNUMBER(SEARCH("SCOM-SHELCHP",[1]OUT_FinalEnergyCons!$A$4:$A$10000)))*1,[1]OUT_FinalEnergyCons!N$4:N$10000)</f>
        <v>0.398426663182887</v>
      </c>
      <c r="Q2298" s="1" cm="1">
        <f t="array" ref="Q2298">SUMPRODUCT(([1]OUT_FinalEnergyCons!$B$4:$B$10000="var_ncap")*1, (ISNUMBER(SEARCH("SCOM-SHELCHP",[1]OUT_FinalEnergyCons!$A$4:$A$10000)))*1,[1]OUT_FinalEnergyCons!O$4:O$10000)</f>
        <v>0.21198778419092401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2.77015565576367E-6</v>
      </c>
      <c r="G2299" s="1">
        <f t="shared" si="2309"/>
        <v>2.2694196693079002E-6</v>
      </c>
      <c r="H2299" s="1">
        <f t="shared" si="2309"/>
        <v>2.2328435887388501E-6</v>
      </c>
      <c r="I2299" s="1">
        <f t="shared" si="2309"/>
        <v>2.7055295643300801E-6</v>
      </c>
      <c r="J2299" s="1">
        <f t="shared" si="2309"/>
        <v>0.59640518568747602</v>
      </c>
      <c r="K2299" s="1">
        <f t="shared" si="2309"/>
        <v>0.316890904784695</v>
      </c>
      <c r="L2299" s="1">
        <f t="shared" si="2309"/>
        <v>7.5736307043800198E-6</v>
      </c>
      <c r="M2299" s="1">
        <f t="shared" si="2309"/>
        <v>0.54793467225818304</v>
      </c>
      <c r="N2299" s="1">
        <f t="shared" si="2309"/>
        <v>1.31064382356421E-5</v>
      </c>
      <c r="O2299" s="1">
        <f t="shared" si="2309"/>
        <v>1.5310993043844299E-5</v>
      </c>
      <c r="P2299" s="1">
        <f>P2300</f>
        <v>0.185259845666431</v>
      </c>
      <c r="Q2299" s="1">
        <f>Q2300</f>
        <v>6.7733348838926505E-5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2.77015565576367E-6</v>
      </c>
      <c r="G2300" s="1" cm="1">
        <f t="array" ref="G2300">SUMPRODUCT(([1]OUT_FinalEnergyCons!$B$4:$B$10000="var_ncap")*1,(ISNUMBER(SEARCH("SCOM-SHLFOBR",[1]OUT_FinalEnergyCons!$A$4:$A$10000)))*1,[1]OUT_FinalEnergyCons!E$4:E$10000)</f>
        <v>2.2694196693079002E-6</v>
      </c>
      <c r="H2300" s="1" cm="1">
        <f t="array" ref="H2300">SUMPRODUCT(([1]OUT_FinalEnergyCons!$B$4:$B$10000="var_ncap")*1,(ISNUMBER(SEARCH("SCOM-SHLFOBR",[1]OUT_FinalEnergyCons!$A$4:$A$10000)))*1,[1]OUT_FinalEnergyCons!F$4:F$10000)</f>
        <v>2.2328435887388501E-6</v>
      </c>
      <c r="I2300" s="1" cm="1">
        <f t="array" ref="I2300">SUMPRODUCT(([1]OUT_FinalEnergyCons!$B$4:$B$10000="var_ncap")*1,(ISNUMBER(SEARCH("SCOM-SHLFOBR",[1]OUT_FinalEnergyCons!$A$4:$A$10000)))*1,[1]OUT_FinalEnergyCons!G$4:G$10000)</f>
        <v>2.7055295643300801E-6</v>
      </c>
      <c r="J2300" s="1" cm="1">
        <f t="array" ref="J2300">SUMPRODUCT(([1]OUT_FinalEnergyCons!$B$4:$B$10000="var_ncap")*1,(ISNUMBER(SEARCH("SCOM-SHLFOBR",[1]OUT_FinalEnergyCons!$A$4:$A$10000)))*1,[1]OUT_FinalEnergyCons!H$4:H$10000)</f>
        <v>0.59640518568747602</v>
      </c>
      <c r="K2300" s="1" cm="1">
        <f t="array" ref="K2300">SUMPRODUCT(([1]OUT_FinalEnergyCons!$B$4:$B$10000="var_ncap")*1,(ISNUMBER(SEARCH("SCOM-SHLFOBR",[1]OUT_FinalEnergyCons!$A$4:$A$10000)))*1,[1]OUT_FinalEnergyCons!I$4:I$10000)</f>
        <v>0.316890904784695</v>
      </c>
      <c r="L2300" s="1" cm="1">
        <f t="array" ref="L2300">SUMPRODUCT(([1]OUT_FinalEnergyCons!$B$4:$B$10000="var_ncap")*1,(ISNUMBER(SEARCH("SCOM-SHLFOBR",[1]OUT_FinalEnergyCons!$A$4:$A$10000)))*1,[1]OUT_FinalEnergyCons!J$4:J$10000)</f>
        <v>7.5736307043800198E-6</v>
      </c>
      <c r="M2300" s="1" cm="1">
        <f t="array" ref="M2300">SUMPRODUCT(([1]OUT_FinalEnergyCons!$B$4:$B$10000="var_ncap")*1,(ISNUMBER(SEARCH("SCOM-SHLFOBR",[1]OUT_FinalEnergyCons!$A$4:$A$10000)))*1,[1]OUT_FinalEnergyCons!K$4:K$10000)</f>
        <v>0.54793467225818304</v>
      </c>
      <c r="N2300" s="1" cm="1">
        <f t="array" ref="N2300">SUMPRODUCT(([1]OUT_FinalEnergyCons!$B$4:$B$10000="var_ncap")*1,(ISNUMBER(SEARCH("SCOM-SHLFOBR",[1]OUT_FinalEnergyCons!$A$4:$A$10000)))*1,[1]OUT_FinalEnergyCons!L$4:L$10000)</f>
        <v>1.31064382356421E-5</v>
      </c>
      <c r="O2300" s="1" cm="1">
        <f t="array" ref="O2300">SUMPRODUCT(([1]OUT_FinalEnergyCons!$B$4:$B$10000="var_ncap")*1,(ISNUMBER(SEARCH("SCOM-SHLFOBR",[1]OUT_FinalEnergyCons!$A$4:$A$10000)))*1,[1]OUT_FinalEnergyCons!M$4:M$10000)</f>
        <v>1.5310993043844299E-5</v>
      </c>
      <c r="P2300" s="1" cm="1">
        <f t="array" ref="P2300">SUMPRODUCT(([1]OUT_FinalEnergyCons!$B$4:$B$10000="var_ncap")*1,(ISNUMBER(SEARCH("SCOM-SHLFOBR",[1]OUT_FinalEnergyCons!$A$4:$A$10000)))*1,[1]OUT_FinalEnergyCons!N$4:N$10000)</f>
        <v>0.185259845666431</v>
      </c>
      <c r="Q2300" s="1" cm="1">
        <f t="array" ref="Q2300">SUMPRODUCT(([1]OUT_FinalEnergyCons!$B$4:$B$10000="var_ncap")*1,(ISNUMBER(SEARCH("SCOM-SHLFOBR",[1]OUT_FinalEnergyCons!$A$4:$A$10000)))*1,[1]OUT_FinalEnergyCons!O$4:O$10000)</f>
        <v>6.7733348838926505E-5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8.4613514422282557E-6</v>
      </c>
      <c r="G2301" s="1">
        <f t="shared" si="2311"/>
        <v>1.2259449548983526E-4</v>
      </c>
      <c r="H2301" s="1">
        <f t="shared" si="2311"/>
        <v>4.7704851056664015E-3</v>
      </c>
      <c r="I2301" s="1">
        <f t="shared" si="2311"/>
        <v>4.5706119736736252E-5</v>
      </c>
      <c r="J2301" s="1">
        <f t="shared" si="2311"/>
        <v>1.4423043638174686</v>
      </c>
      <c r="K2301" s="1">
        <f t="shared" si="2311"/>
        <v>0.74781250388834564</v>
      </c>
      <c r="L2301" s="1">
        <f t="shared" ref="L2301:O2301" si="2312">SUM(L2302:L2304)</f>
        <v>2.1275712234341149E-4</v>
      </c>
      <c r="M2301" s="1">
        <f t="shared" si="2312"/>
        <v>1.2284363017724276</v>
      </c>
      <c r="N2301" s="1">
        <f t="shared" si="2312"/>
        <v>0.66342930627507923</v>
      </c>
      <c r="O2301" s="1">
        <f t="shared" si="2312"/>
        <v>2.403148368850741E-2</v>
      </c>
      <c r="P2301" s="1">
        <f>SUM(P2302:P2304)</f>
        <v>1.3455580968414251</v>
      </c>
      <c r="Q2301" s="1">
        <f>SUM(Q2302:Q2304)</f>
        <v>0.56855943202530357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3.57351206136946E-7</v>
      </c>
      <c r="G2302" s="1" cm="1">
        <f t="array" ref="G2302">SUMPRODUCT(([1]OUT_FinalEnergyCons!$B$4:$B$10000="var_ncap")*1, (ISNUMBER(SEARCH("SCOM-SHNGABR",[1]OUT_FinalEnergyCons!$A$4:$A$10000)))*1,[1]OUT_FinalEnergyCons!E$4:E$10000)</f>
        <v>2.2773513948149699E-6</v>
      </c>
      <c r="H2302" s="1" cm="1">
        <f t="array" ref="H2302">SUMPRODUCT(([1]OUT_FinalEnergyCons!$B$4:$B$10000="var_ncap")*1, (ISNUMBER(SEARCH("SCOM-SHNGABR",[1]OUT_FinalEnergyCons!$A$4:$A$10000)))*1,[1]OUT_FinalEnergyCons!F$4:F$10000)</f>
        <v>2.9105846430187902E-6</v>
      </c>
      <c r="I2302" s="1" cm="1">
        <f t="array" ref="I2302">SUMPRODUCT(([1]OUT_FinalEnergyCons!$B$4:$B$10000="var_ncap")*1, (ISNUMBER(SEARCH("SCOM-SHNGABR",[1]OUT_FinalEnergyCons!$A$4:$A$10000)))*1,[1]OUT_FinalEnergyCons!G$4:G$10000)</f>
        <v>6.5377090547861602E-6</v>
      </c>
      <c r="J2302" s="1" cm="1">
        <f t="array" ref="J2302">SUMPRODUCT(([1]OUT_FinalEnergyCons!$B$4:$B$10000="var_ncap")*1, (ISNUMBER(SEARCH("SCOM-SHNGABR",[1]OUT_FinalEnergyCons!$A$4:$A$10000)))*1,[1]OUT_FinalEnergyCons!H$4:H$10000)</f>
        <v>1.34103170824705</v>
      </c>
      <c r="K2302" s="1" cm="1">
        <f t="array" ref="K2302">SUMPRODUCT(([1]OUT_FinalEnergyCons!$B$4:$B$10000="var_ncap")*1, (ISNUMBER(SEARCH("SCOM-SHNGABR",[1]OUT_FinalEnergyCons!$A$4:$A$10000)))*1,[1]OUT_FinalEnergyCons!I$4:I$10000)</f>
        <v>0.70463361143972103</v>
      </c>
      <c r="L2302" s="1" cm="1">
        <f t="array" ref="L2302">SUMPRODUCT(([1]OUT_FinalEnergyCons!$B$4:$B$10000="var_ncap")*1, (ISNUMBER(SEARCH("SCOM-SHNGABR",[1]OUT_FinalEnergyCons!$A$4:$A$10000)))*1,[1]OUT_FinalEnergyCons!J$4:J$10000)</f>
        <v>1.2561512895012999E-5</v>
      </c>
      <c r="M2302" s="1" cm="1">
        <f t="array" ref="M2302">SUMPRODUCT(([1]OUT_FinalEnergyCons!$B$4:$B$10000="var_ncap")*1, (ISNUMBER(SEARCH("SCOM-SHNGABR",[1]OUT_FinalEnergyCons!$A$4:$A$10000)))*1,[1]OUT_FinalEnergyCons!K$4:K$10000)</f>
        <v>1.1007550272018001</v>
      </c>
      <c r="N2302" s="1" cm="1">
        <f t="array" ref="N2302">SUMPRODUCT(([1]OUT_FinalEnergyCons!$B$4:$B$10000="var_ncap")*1, (ISNUMBER(SEARCH("SCOM-SHNGABR",[1]OUT_FinalEnergyCons!$A$4:$A$10000)))*1,[1]OUT_FinalEnergyCons!L$4:L$10000)</f>
        <v>0.63812026340494199</v>
      </c>
      <c r="O2302" s="1" cm="1">
        <f t="array" ref="O2302">SUMPRODUCT(([1]OUT_FinalEnergyCons!$B$4:$B$10000="var_ncap")*1, (ISNUMBER(SEARCH("SCOM-SHNGABR",[1]OUT_FinalEnergyCons!$A$4:$A$10000)))*1,[1]OUT_FinalEnergyCons!M$4:M$10000)</f>
        <v>1.9766619645023301E-2</v>
      </c>
      <c r="P2302" s="1" cm="1">
        <f t="array" ref="P2302">SUMPRODUCT(([1]OUT_FinalEnergyCons!$B$4:$B$10000="var_ncap")*1, (ISNUMBER(SEARCH("SCOM-SHNGABR",[1]OUT_FinalEnergyCons!$A$4:$A$10000)))*1,[1]OUT_FinalEnergyCons!N$4:N$10000)</f>
        <v>1.1082009962369099</v>
      </c>
      <c r="Q2302" s="1" cm="1">
        <f t="array" ref="Q2302">SUMPRODUCT(([1]OUT_FinalEnergyCons!$B$4:$B$10000="var_ncap")*1, (ISNUMBER(SEARCH("SCOM-SHNGABR",[1]OUT_FinalEnergyCons!$A$4:$A$10000)))*1,[1]OUT_FinalEnergyCons!O$4:O$10000)</f>
        <v>0.504359083969948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1.0688461619917101E-6</v>
      </c>
      <c r="G2303" s="1" cm="1">
        <f t="array" ref="G2303">SUMPRODUCT(([1]OUT_FinalEnergyCons!$B$4:$B$10000="var_ncap")*1, (ISNUMBER(SEARCH("SCOM-SHngahp",[1]OUT_FinalEnergyCons!$A$4:$A$10000)))*1,[1]OUT_FinalEnergyCons!E$4:E$10000)</f>
        <v>7.7554879951921695E-5</v>
      </c>
      <c r="H2303" s="1" cm="1">
        <f t="array" ref="H2303">SUMPRODUCT(([1]OUT_FinalEnergyCons!$B$4:$B$10000="var_ncap")*1, (ISNUMBER(SEARCH("SCOM-SHngahp",[1]OUT_FinalEnergyCons!$A$4:$A$10000)))*1,[1]OUT_FinalEnergyCons!F$4:F$10000)</f>
        <v>2.7054902726275301E-4</v>
      </c>
      <c r="I2303" s="1" cm="1">
        <f t="array" ref="I2303">SUMPRODUCT(([1]OUT_FinalEnergyCons!$B$4:$B$10000="var_ncap")*1, (ISNUMBER(SEARCH("SCOM-SHngahp",[1]OUT_FinalEnergyCons!$A$4:$A$10000)))*1,[1]OUT_FinalEnergyCons!G$4:G$10000)</f>
        <v>5.32151836107699E-6</v>
      </c>
      <c r="J2303" s="1" cm="1">
        <f t="array" ref="J2303">SUMPRODUCT(([1]OUT_FinalEnergyCons!$B$4:$B$10000="var_ncap")*1, (ISNUMBER(SEARCH("SCOM-SHngahp",[1]OUT_FinalEnergyCons!$A$4:$A$10000)))*1,[1]OUT_FinalEnergyCons!H$4:H$10000)</f>
        <v>1.03842807139663E-3</v>
      </c>
      <c r="K2303" s="1" cm="1">
        <f t="array" ref="K2303">SUMPRODUCT(([1]OUT_FinalEnergyCons!$B$4:$B$10000="var_ncap")*1, (ISNUMBER(SEARCH("SCOM-SHngahp",[1]OUT_FinalEnergyCons!$A$4:$A$10000)))*1,[1]OUT_FinalEnergyCons!I$4:I$10000)</f>
        <v>2.6600749955586799E-3</v>
      </c>
      <c r="L2303" s="1" cm="1">
        <f t="array" ref="L2303">SUMPRODUCT(([1]OUT_FinalEnergyCons!$B$4:$B$10000="var_ncap")*1, (ISNUMBER(SEARCH("SCOM-SHngahp",[1]OUT_FinalEnergyCons!$A$4:$A$10000)))*1,[1]OUT_FinalEnergyCons!J$4:J$10000)</f>
        <v>1.8766717917985301E-4</v>
      </c>
      <c r="M2303" s="1" cm="1">
        <f t="array" ref="M2303">SUMPRODUCT(([1]OUT_FinalEnergyCons!$B$4:$B$10000="var_ncap")*1, (ISNUMBER(SEARCH("SCOM-SHngahp",[1]OUT_FinalEnergyCons!$A$4:$A$10000)))*1,[1]OUT_FinalEnergyCons!K$4:K$10000)</f>
        <v>5.9499740459424299E-5</v>
      </c>
      <c r="N2303" s="1" cm="1">
        <f t="array" ref="N2303">SUMPRODUCT(([1]OUT_FinalEnergyCons!$B$4:$B$10000="var_ncap")*1, (ISNUMBER(SEARCH("SCOM-SHngahp",[1]OUT_FinalEnergyCons!$A$4:$A$10000)))*1,[1]OUT_FinalEnergyCons!L$4:L$10000)</f>
        <v>5.5501513562314399E-3</v>
      </c>
      <c r="O2303" s="1" cm="1">
        <f t="array" ref="O2303">SUMPRODUCT(([1]OUT_FinalEnergyCons!$B$4:$B$10000="var_ncap")*1, (ISNUMBER(SEARCH("SCOM-SHngahp",[1]OUT_FinalEnergyCons!$A$4:$A$10000)))*1,[1]OUT_FinalEnergyCons!M$4:M$10000)</f>
        <v>1.8024267944716399E-3</v>
      </c>
      <c r="P2303" s="1" cm="1">
        <f t="array" ref="P2303">SUMPRODUCT(([1]OUT_FinalEnergyCons!$B$4:$B$10000="var_ncap")*1, (ISNUMBER(SEARCH("SCOM-SHngahp",[1]OUT_FinalEnergyCons!$A$4:$A$10000)))*1,[1]OUT_FinalEnergyCons!N$4:N$10000)</f>
        <v>8.63196660619881E-5</v>
      </c>
      <c r="Q2303" s="1" cm="1">
        <f t="array" ref="Q2303">SUMPRODUCT(([1]OUT_FinalEnergyCons!$B$4:$B$10000="var_ncap")*1, (ISNUMBER(SEARCH("SCOM-SHngahp",[1]OUT_FinalEnergyCons!$A$4:$A$10000)))*1,[1]OUT_FinalEnergyCons!O$4:O$10000)</f>
        <v>1.9972320131964701E-2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7.0351540740996001E-6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4.2762264143098597E-5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4.4970254937606296E-3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3.3846892320873103E-5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0.100234227499022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4.0518817453065903E-2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1.25284302685455E-5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0.12762177483016801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1.97588915139057E-2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2.46243724901247E-3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0.237270780938453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4.4228027923390902E-2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4.0190829902422899E-5</v>
      </c>
      <c r="G2305" s="1">
        <f t="shared" si="2313"/>
        <v>4.4451014820567701E-2</v>
      </c>
      <c r="H2305" s="1">
        <f t="shared" si="2313"/>
        <v>3.1201599605810699E-6</v>
      </c>
      <c r="I2305" s="1">
        <f t="shared" si="2313"/>
        <v>1.3302191289571799E-5</v>
      </c>
      <c r="J2305" s="1">
        <f t="shared" si="2313"/>
        <v>0.141122892622073</v>
      </c>
      <c r="K2305" s="1">
        <f t="shared" si="2313"/>
        <v>3.9482880897874897E-2</v>
      </c>
      <c r="L2305" s="1">
        <f t="shared" si="2313"/>
        <v>2.32838168612006E-6</v>
      </c>
      <c r="M2305" s="1">
        <f t="shared" si="2313"/>
        <v>6.4192085116897496E-5</v>
      </c>
      <c r="N2305" s="1">
        <f t="shared" si="2313"/>
        <v>2.8914284150498501E-2</v>
      </c>
      <c r="O2305" s="1">
        <f t="shared" si="2313"/>
        <v>5.3882775917721603E-3</v>
      </c>
      <c r="P2305" s="1">
        <f>P2306</f>
        <v>8.5091520559089796E-3</v>
      </c>
      <c r="Q2305" s="1">
        <f>Q2306</f>
        <v>1.8705304461741699E-2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4.0190829902422899E-5</v>
      </c>
      <c r="G2306" s="1" cm="1">
        <f t="array" ref="G2306">SUMPRODUCT(([1]OUT_FinalEnergyCons!$B$4:$B$10000="var_ncap")*1, (ISNUMBER(SEARCH("SCOM-SHWODBR",[1]OUT_FinalEnergyCons!$A$4:$A$10000)))*1,[1]OUT_FinalEnergyCons!E$4:E$10000)</f>
        <v>4.4451014820567701E-2</v>
      </c>
      <c r="H2306" s="1" cm="1">
        <f t="array" ref="H2306">SUMPRODUCT(([1]OUT_FinalEnergyCons!$B$4:$B$10000="var_ncap")*1, (ISNUMBER(SEARCH("SCOM-SHWODBR",[1]OUT_FinalEnergyCons!$A$4:$A$10000)))*1,[1]OUT_FinalEnergyCons!F$4:F$10000)</f>
        <v>3.1201599605810699E-6</v>
      </c>
      <c r="I2306" s="1" cm="1">
        <f t="array" ref="I2306">SUMPRODUCT(([1]OUT_FinalEnergyCons!$B$4:$B$10000="var_ncap")*1, (ISNUMBER(SEARCH("SCOM-SHWODBR",[1]OUT_FinalEnergyCons!$A$4:$A$10000)))*1,[1]OUT_FinalEnergyCons!G$4:G$10000)</f>
        <v>1.3302191289571799E-5</v>
      </c>
      <c r="J2306" s="1" cm="1">
        <f t="array" ref="J2306">SUMPRODUCT(([1]OUT_FinalEnergyCons!$B$4:$B$10000="var_ncap")*1, (ISNUMBER(SEARCH("SCOM-SHWODBR",[1]OUT_FinalEnergyCons!$A$4:$A$10000)))*1,[1]OUT_FinalEnergyCons!H$4:H$10000)</f>
        <v>0.141122892622073</v>
      </c>
      <c r="K2306" s="1" cm="1">
        <f t="array" ref="K2306">SUMPRODUCT(([1]OUT_FinalEnergyCons!$B$4:$B$10000="var_ncap")*1, (ISNUMBER(SEARCH("SCOM-SHWODBR",[1]OUT_FinalEnergyCons!$A$4:$A$10000)))*1,[1]OUT_FinalEnergyCons!I$4:I$10000)</f>
        <v>3.9482880897874897E-2</v>
      </c>
      <c r="L2306" s="1" cm="1">
        <f t="array" ref="L2306">SUMPRODUCT(([1]OUT_FinalEnergyCons!$B$4:$B$10000="var_ncap")*1, (ISNUMBER(SEARCH("SCOM-SHWODBR",[1]OUT_FinalEnergyCons!$A$4:$A$10000)))*1,[1]OUT_FinalEnergyCons!J$4:J$10000)</f>
        <v>2.32838168612006E-6</v>
      </c>
      <c r="M2306" s="1" cm="1">
        <f t="array" ref="M2306">SUMPRODUCT(([1]OUT_FinalEnergyCons!$B$4:$B$10000="var_ncap")*1, (ISNUMBER(SEARCH("SCOM-SHWODBR",[1]OUT_FinalEnergyCons!$A$4:$A$10000)))*1,[1]OUT_FinalEnergyCons!K$4:K$10000)</f>
        <v>6.4192085116897496E-5</v>
      </c>
      <c r="N2306" s="1" cm="1">
        <f t="array" ref="N2306">SUMPRODUCT(([1]OUT_FinalEnergyCons!$B$4:$B$10000="var_ncap")*1, (ISNUMBER(SEARCH("SCOM-SHWODBR",[1]OUT_FinalEnergyCons!$A$4:$A$10000)))*1,[1]OUT_FinalEnergyCons!L$4:L$10000)</f>
        <v>2.8914284150498501E-2</v>
      </c>
      <c r="O2306" s="1" cm="1">
        <f t="array" ref="O2306">SUMPRODUCT(([1]OUT_FinalEnergyCons!$B$4:$B$10000="var_ncap")*1, (ISNUMBER(SEARCH("SCOM-SHWODBR",[1]OUT_FinalEnergyCons!$A$4:$A$10000)))*1,[1]OUT_FinalEnergyCons!M$4:M$10000)</f>
        <v>5.3882775917721603E-3</v>
      </c>
      <c r="P2306" s="1" cm="1">
        <f t="array" ref="P2306">SUMPRODUCT(([1]OUT_FinalEnergyCons!$B$4:$B$10000="var_ncap")*1, (ISNUMBER(SEARCH("SCOM-SHWODBR",[1]OUT_FinalEnergyCons!$A$4:$A$10000)))*1,[1]OUT_FinalEnergyCons!N$4:N$10000)</f>
        <v>8.5091520559089796E-3</v>
      </c>
      <c r="Q2306" s="1" cm="1">
        <f t="array" ref="Q2306">SUMPRODUCT(([1]OUT_FinalEnergyCons!$B$4:$B$10000="var_ncap")*1, (ISNUMBER(SEARCH("SCOM-SHWODBR",[1]OUT_FinalEnergyCons!$A$4:$A$10000)))*1,[1]OUT_FinalEnergyCons!O$4:O$10000)</f>
        <v>1.8705304461741699E-2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4.1488192080197903E-6</v>
      </c>
      <c r="G2307" s="1">
        <f t="shared" si="2314"/>
        <v>2.2068051326924201E-2</v>
      </c>
      <c r="H2307" s="1">
        <f t="shared" si="2314"/>
        <v>7.2652658275067404E-6</v>
      </c>
      <c r="I2307" s="1">
        <f t="shared" si="2314"/>
        <v>1.5520294793559699E-2</v>
      </c>
      <c r="J2307" s="1">
        <f t="shared" si="2314"/>
        <v>0.135050855195536</v>
      </c>
      <c r="K2307" s="1">
        <f t="shared" si="2314"/>
        <v>7.7082872118531598E-2</v>
      </c>
      <c r="L2307" s="1">
        <f t="shared" si="2314"/>
        <v>7.8456224092917598E-6</v>
      </c>
      <c r="M2307" s="1">
        <f t="shared" si="2314"/>
        <v>0.142954130793498</v>
      </c>
      <c r="N2307" s="1">
        <f t="shared" si="2314"/>
        <v>5.9452150786341897E-2</v>
      </c>
      <c r="O2307" s="1">
        <f t="shared" si="2314"/>
        <v>4.3914616953883998E-3</v>
      </c>
      <c r="P2307" s="1">
        <f>P2308</f>
        <v>0.135674170252752</v>
      </c>
      <c r="Q2307" s="1">
        <f>Q2308</f>
        <v>5.7200189964346698E-2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4.1488192080197903E-6</v>
      </c>
      <c r="G2308" s="1" cm="1">
        <f t="array" ref="G2308">SUMPRODUCT(([1]OUT_FinalEnergyCons!$B$4:$B$10000="var_ncap")*1,(ISNUMBER(SEARCH("SCOM-SHPLTBR",[1]OUT_FinalEnergyCons!$A$4:$A$10000)))*1,[1]OUT_FinalEnergyCons!E$4:E$10000)</f>
        <v>2.2068051326924201E-2</v>
      </c>
      <c r="H2308" s="1" cm="1">
        <f t="array" ref="H2308">SUMPRODUCT(([1]OUT_FinalEnergyCons!$B$4:$B$10000="var_ncap")*1,(ISNUMBER(SEARCH("SCOM-SHPLTBR",[1]OUT_FinalEnergyCons!$A$4:$A$10000)))*1,[1]OUT_FinalEnergyCons!F$4:F$10000)</f>
        <v>7.2652658275067404E-6</v>
      </c>
      <c r="I2308" s="1" cm="1">
        <f t="array" ref="I2308">SUMPRODUCT(([1]OUT_FinalEnergyCons!$B$4:$B$10000="var_ncap")*1,(ISNUMBER(SEARCH("SCOM-SHPLTBR",[1]OUT_FinalEnergyCons!$A$4:$A$10000)))*1,[1]OUT_FinalEnergyCons!G$4:G$10000)</f>
        <v>1.5520294793559699E-2</v>
      </c>
      <c r="J2308" s="1" cm="1">
        <f t="array" ref="J2308">SUMPRODUCT(([1]OUT_FinalEnergyCons!$B$4:$B$10000="var_ncap")*1,(ISNUMBER(SEARCH("SCOM-SHPLTBR",[1]OUT_FinalEnergyCons!$A$4:$A$10000)))*1,[1]OUT_FinalEnergyCons!H$4:H$10000)</f>
        <v>0.135050855195536</v>
      </c>
      <c r="K2308" s="1" cm="1">
        <f t="array" ref="K2308">SUMPRODUCT(([1]OUT_FinalEnergyCons!$B$4:$B$10000="var_ncap")*1,(ISNUMBER(SEARCH("SCOM-SHPLTBR",[1]OUT_FinalEnergyCons!$A$4:$A$10000)))*1,[1]OUT_FinalEnergyCons!I$4:I$10000)</f>
        <v>7.7082872118531598E-2</v>
      </c>
      <c r="L2308" s="1" cm="1">
        <f t="array" ref="L2308">SUMPRODUCT(([1]OUT_FinalEnergyCons!$B$4:$B$10000="var_ncap")*1,(ISNUMBER(SEARCH("SCOM-SHPLTBR",[1]OUT_FinalEnergyCons!$A$4:$A$10000)))*1,[1]OUT_FinalEnergyCons!J$4:J$10000)</f>
        <v>7.8456224092917598E-6</v>
      </c>
      <c r="M2308" s="1" cm="1">
        <f t="array" ref="M2308">SUMPRODUCT(([1]OUT_FinalEnergyCons!$B$4:$B$10000="var_ncap")*1,(ISNUMBER(SEARCH("SCOM-SHPLTBR",[1]OUT_FinalEnergyCons!$A$4:$A$10000)))*1,[1]OUT_FinalEnergyCons!K$4:K$10000)</f>
        <v>0.142954130793498</v>
      </c>
      <c r="N2308" s="1" cm="1">
        <f t="array" ref="N2308">SUMPRODUCT(([1]OUT_FinalEnergyCons!$B$4:$B$10000="var_ncap")*1,(ISNUMBER(SEARCH("SCOM-SHPLTBR",[1]OUT_FinalEnergyCons!$A$4:$A$10000)))*1,[1]OUT_FinalEnergyCons!L$4:L$10000)</f>
        <v>5.9452150786341897E-2</v>
      </c>
      <c r="O2308" s="1" cm="1">
        <f t="array" ref="O2308">SUMPRODUCT(([1]OUT_FinalEnergyCons!$B$4:$B$10000="var_ncap")*1,(ISNUMBER(SEARCH("SCOM-SHPLTBR",[1]OUT_FinalEnergyCons!$A$4:$A$10000)))*1,[1]OUT_FinalEnergyCons!M$4:M$10000)</f>
        <v>4.3914616953883998E-3</v>
      </c>
      <c r="P2308" s="1" cm="1">
        <f t="array" ref="P2308">SUMPRODUCT(([1]OUT_FinalEnergyCons!$B$4:$B$10000="var_ncap")*1,(ISNUMBER(SEARCH("SCOM-SHPLTBR",[1]OUT_FinalEnergyCons!$A$4:$A$10000)))*1,[1]OUT_FinalEnergyCons!N$4:N$10000)</f>
        <v>0.135674170252752</v>
      </c>
      <c r="Q2308" s="1" cm="1">
        <f t="array" ref="Q2308">SUMPRODUCT(([1]OUT_FinalEnergyCons!$B$4:$B$10000="var_ncap")*1,(ISNUMBER(SEARCH("SCOM-SHPLTBR",[1]OUT_FinalEnergyCons!$A$4:$A$10000)))*1,[1]OUT_FinalEnergyCons!O$4:O$10000)</f>
        <v>5.7200189964346698E-2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4.3658752183707702E-5</v>
      </c>
      <c r="G2309" s="1">
        <f t="shared" si="2315"/>
        <v>8.7806469190644092E-3</v>
      </c>
      <c r="H2309" s="1">
        <f t="shared" si="2315"/>
        <v>3.17338085646354E-6</v>
      </c>
      <c r="I2309" s="1">
        <f t="shared" si="2315"/>
        <v>8.5536653909428594E-6</v>
      </c>
      <c r="J2309" s="1">
        <f t="shared" si="2315"/>
        <v>7.1768393747991793E-2</v>
      </c>
      <c r="K2309" s="1">
        <f t="shared" si="2315"/>
        <v>2.8130971460126001E-2</v>
      </c>
      <c r="L2309" s="1">
        <f t="shared" si="2315"/>
        <v>2.49992221736718E-5</v>
      </c>
      <c r="M2309" s="1">
        <f t="shared" si="2315"/>
        <v>7.1785286346826696E-2</v>
      </c>
      <c r="N2309" s="1">
        <f t="shared" si="2315"/>
        <v>2.3819050905608301E-2</v>
      </c>
      <c r="O2309" s="1">
        <f t="shared" si="2315"/>
        <v>4.3688105231517302E-3</v>
      </c>
      <c r="P2309" s="1">
        <f>P2310</f>
        <v>6.6661533911300502E-2</v>
      </c>
      <c r="Q2309" s="1">
        <f>Q2310</f>
        <v>2.9061866138341601E-2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4.3658752183707702E-5</v>
      </c>
      <c r="G2310" s="1" cm="1">
        <f t="array" ref="G2310">SUMPRODUCT(([1]OUT_FinalEnergyCons!$B$4:$B$10000="var_ncap")*1, (ISNUMBER(SEARCH("SCOM-SHSOLBR",[1]OUT_FinalEnergyCons!$A$4:$A$10000)))*1,[1]OUT_FinalEnergyCons!E$4:E$10000)</f>
        <v>8.7806469190644092E-3</v>
      </c>
      <c r="H2310" s="1" cm="1">
        <f t="array" ref="H2310">SUMPRODUCT(([1]OUT_FinalEnergyCons!$B$4:$B$10000="var_ncap")*1, (ISNUMBER(SEARCH("SCOM-SHSOLBR",[1]OUT_FinalEnergyCons!$A$4:$A$10000)))*1,[1]OUT_FinalEnergyCons!F$4:F$10000)</f>
        <v>3.17338085646354E-6</v>
      </c>
      <c r="I2310" s="1" cm="1">
        <f t="array" ref="I2310">SUMPRODUCT(([1]OUT_FinalEnergyCons!$B$4:$B$10000="var_ncap")*1, (ISNUMBER(SEARCH("SCOM-SHSOLBR",[1]OUT_FinalEnergyCons!$A$4:$A$10000)))*1,[1]OUT_FinalEnergyCons!G$4:G$10000)</f>
        <v>8.5536653909428594E-6</v>
      </c>
      <c r="J2310" s="1" cm="1">
        <f t="array" ref="J2310">SUMPRODUCT(([1]OUT_FinalEnergyCons!$B$4:$B$10000="var_ncap")*1, (ISNUMBER(SEARCH("SCOM-SHSOLBR",[1]OUT_FinalEnergyCons!$A$4:$A$10000)))*1,[1]OUT_FinalEnergyCons!H$4:H$10000)</f>
        <v>7.1768393747991793E-2</v>
      </c>
      <c r="K2310" s="1" cm="1">
        <f t="array" ref="K2310">SUMPRODUCT(([1]OUT_FinalEnergyCons!$B$4:$B$10000="var_ncap")*1, (ISNUMBER(SEARCH("SCOM-SHSOLBR",[1]OUT_FinalEnergyCons!$A$4:$A$10000)))*1,[1]OUT_FinalEnergyCons!I$4:I$10000)</f>
        <v>2.8130971460126001E-2</v>
      </c>
      <c r="L2310" s="1" cm="1">
        <f t="array" ref="L2310">SUMPRODUCT(([1]OUT_FinalEnergyCons!$B$4:$B$10000="var_ncap")*1, (ISNUMBER(SEARCH("SCOM-SHSOLBR",[1]OUT_FinalEnergyCons!$A$4:$A$10000)))*1,[1]OUT_FinalEnergyCons!J$4:J$10000)</f>
        <v>2.49992221736718E-5</v>
      </c>
      <c r="M2310" s="1" cm="1">
        <f t="array" ref="M2310">SUMPRODUCT(([1]OUT_FinalEnergyCons!$B$4:$B$10000="var_ncap")*1, (ISNUMBER(SEARCH("SCOM-SHSOLBR",[1]OUT_FinalEnergyCons!$A$4:$A$10000)))*1,[1]OUT_FinalEnergyCons!K$4:K$10000)</f>
        <v>7.1785286346826696E-2</v>
      </c>
      <c r="N2310" s="1" cm="1">
        <f t="array" ref="N2310">SUMPRODUCT(([1]OUT_FinalEnergyCons!$B$4:$B$10000="var_ncap")*1, (ISNUMBER(SEARCH("SCOM-SHSOLBR",[1]OUT_FinalEnergyCons!$A$4:$A$10000)))*1,[1]OUT_FinalEnergyCons!L$4:L$10000)</f>
        <v>2.3819050905608301E-2</v>
      </c>
      <c r="O2310" s="1" cm="1">
        <f t="array" ref="O2310">SUMPRODUCT(([1]OUT_FinalEnergyCons!$B$4:$B$10000="var_ncap")*1, (ISNUMBER(SEARCH("SCOM-SHSOLBR",[1]OUT_FinalEnergyCons!$A$4:$A$10000)))*1,[1]OUT_FinalEnergyCons!M$4:M$10000)</f>
        <v>4.3688105231517302E-3</v>
      </c>
      <c r="P2310" s="1" cm="1">
        <f t="array" ref="P2310">SUMPRODUCT(([1]OUT_FinalEnergyCons!$B$4:$B$10000="var_ncap")*1, (ISNUMBER(SEARCH("SCOM-SHSOLBR",[1]OUT_FinalEnergyCons!$A$4:$A$10000)))*1,[1]OUT_FinalEnergyCons!N$4:N$10000)</f>
        <v>6.6661533911300502E-2</v>
      </c>
      <c r="Q2310" s="1" cm="1">
        <f t="array" ref="Q2310">SUMPRODUCT(([1]OUT_FinalEnergyCons!$B$4:$B$10000="var_ncap")*1, (ISNUMBER(SEARCH("SCOM-SHSOLBR",[1]OUT_FinalEnergyCons!$A$4:$A$10000)))*1,[1]OUT_FinalEnergyCons!O$4:O$10000)</f>
        <v>2.9061866138341601E-2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1.6361237141501999E-4</v>
      </c>
      <c r="J2311" s="1">
        <f t="shared" si="2316"/>
        <v>2.3750032868197099E-4</v>
      </c>
      <c r="K2311" s="1">
        <f t="shared" si="2316"/>
        <v>1.5851738199473001E-4</v>
      </c>
      <c r="L2311" s="1">
        <f t="shared" si="2316"/>
        <v>2.1564865983017899E-5</v>
      </c>
      <c r="M2311" s="1">
        <f t="shared" si="2316"/>
        <v>1.4188987771793699E-3</v>
      </c>
      <c r="N2311" s="1">
        <f t="shared" si="2316"/>
        <v>1.7882873507118999E-5</v>
      </c>
      <c r="O2311" s="1">
        <f t="shared" si="2316"/>
        <v>7.1380348364002604E-3</v>
      </c>
      <c r="P2311" s="1">
        <f>P2312</f>
        <v>7.0915864265533798E-3</v>
      </c>
      <c r="Q2311" s="1">
        <f>Q2312</f>
        <v>1.7008979416647E-4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1.6361237141501999E-4</v>
      </c>
      <c r="J2312" s="1" cm="1">
        <f t="array" ref="J2312">SUMPRODUCT(([1]OUT_FinalEnergyCons!$B$4:$B$10000="var_ncap")*1, (ISNUMBER(SEARCH("SCOM-SHH2BR",[1]OUT_FinalEnergyCons!$A$4:$A$10000)))*1,[1]OUT_FinalEnergyCons!H$4:H$10000)</f>
        <v>2.3750032868197099E-4</v>
      </c>
      <c r="K2312" s="1" cm="1">
        <f t="array" ref="K2312">SUMPRODUCT(([1]OUT_FinalEnergyCons!$B$4:$B$10000="var_ncap")*1, (ISNUMBER(SEARCH("SCOM-SHH2BR",[1]OUT_FinalEnergyCons!$A$4:$A$10000)))*1,[1]OUT_FinalEnergyCons!I$4:I$10000)</f>
        <v>1.5851738199473001E-4</v>
      </c>
      <c r="L2312" s="1" cm="1">
        <f t="array" ref="L2312">SUMPRODUCT(([1]OUT_FinalEnergyCons!$B$4:$B$10000="var_ncap")*1, (ISNUMBER(SEARCH("SCOM-SHH2BR",[1]OUT_FinalEnergyCons!$A$4:$A$10000)))*1,[1]OUT_FinalEnergyCons!J$4:J$10000)</f>
        <v>2.1564865983017899E-5</v>
      </c>
      <c r="M2312" s="1" cm="1">
        <f t="array" ref="M2312">SUMPRODUCT(([1]OUT_FinalEnergyCons!$B$4:$B$10000="var_ncap")*1, (ISNUMBER(SEARCH("SCOM-SHH2BR",[1]OUT_FinalEnergyCons!$A$4:$A$10000)))*1,[1]OUT_FinalEnergyCons!K$4:K$10000)</f>
        <v>1.4188987771793699E-3</v>
      </c>
      <c r="N2312" s="1" cm="1">
        <f t="array" ref="N2312">SUMPRODUCT(([1]OUT_FinalEnergyCons!$B$4:$B$10000="var_ncap")*1, (ISNUMBER(SEARCH("SCOM-SHH2BR",[1]OUT_FinalEnergyCons!$A$4:$A$10000)))*1,[1]OUT_FinalEnergyCons!L$4:L$10000)</f>
        <v>1.7882873507118999E-5</v>
      </c>
      <c r="O2312" s="1" cm="1">
        <f t="array" ref="O2312">SUMPRODUCT(([1]OUT_FinalEnergyCons!$B$4:$B$10000="var_ncap")*1, (ISNUMBER(SEARCH("SCOM-SHH2BR",[1]OUT_FinalEnergyCons!$A$4:$A$10000)))*1,[1]OUT_FinalEnergyCons!M$4:M$10000)</f>
        <v>7.1380348364002604E-3</v>
      </c>
      <c r="P2312" s="1" cm="1">
        <f t="array" ref="P2312">SUMPRODUCT(([1]OUT_FinalEnergyCons!$B$4:$B$10000="var_ncap")*1, (ISNUMBER(SEARCH("SCOM-SHH2BR",[1]OUT_FinalEnergyCons!$A$4:$A$10000)))*1,[1]OUT_FinalEnergyCons!N$4:N$10000)</f>
        <v>7.0915864265533798E-3</v>
      </c>
      <c r="Q2312" s="1" cm="1">
        <f t="array" ref="Q2312">SUMPRODUCT(([1]OUT_FinalEnergyCons!$B$4:$B$10000="var_ncap")*1, (ISNUMBER(SEARCH("SCOM-SHH2BR",[1]OUT_FinalEnergyCons!$A$4:$A$10000)))*1,[1]OUT_FinalEnergyCons!O$4:O$10000)</f>
        <v>1.7008979416647E-4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4.1829760208218401E-4</v>
      </c>
      <c r="G2313" s="3">
        <f t="shared" si="2317"/>
        <v>8.0179251166829999E-6</v>
      </c>
      <c r="H2313" s="3">
        <f t="shared" si="2317"/>
        <v>1.4620864140920699E-5</v>
      </c>
      <c r="I2313" s="3">
        <f t="shared" si="2317"/>
        <v>5.180077556956403E-4</v>
      </c>
      <c r="J2313" s="3">
        <f t="shared" si="2317"/>
        <v>2.3933269715980861E-3</v>
      </c>
      <c r="K2313" s="3">
        <f t="shared" si="2317"/>
        <v>2.7058141205281126E-3</v>
      </c>
      <c r="L2313" s="3">
        <f t="shared" ref="L2313:O2313" si="2318">SUM(L2314,L2318,L2321)</f>
        <v>6.8342661184954141E-4</v>
      </c>
      <c r="M2313" s="3">
        <f t="shared" si="2318"/>
        <v>1.7297489328144556E-2</v>
      </c>
      <c r="N2313" s="3">
        <f t="shared" si="2318"/>
        <v>4.0005791422331272E-4</v>
      </c>
      <c r="O2313" s="3">
        <f t="shared" si="2318"/>
        <v>3.9047240532074104E-2</v>
      </c>
      <c r="P2313" s="3">
        <f>SUM(P2314,P2318,P2321)</f>
        <v>1.8188630155550802E-2</v>
      </c>
      <c r="Q2313" s="3">
        <f>SUM(Q2314,Q2318,Q2321)</f>
        <v>2.4676404574224702E-2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4.1829760208218401E-4</v>
      </c>
      <c r="G2314" s="1" cm="1">
        <f t="array" ref="G2314">SUMPRODUCT(ISNUMBER(SEARCH("SUP_ELCH2*",[1]OUT_SyntheticFuels!$C$4:$C$1000))*1,("var_ncap"=[1]OUT_SyntheticFuels!$B$4:$B$1000)*1,[1]OUT_SyntheticFuels!F$4:F$1000)</f>
        <v>8.0179251166829999E-6</v>
      </c>
      <c r="H2314" s="1" cm="1">
        <f t="array" ref="H2314">SUMPRODUCT(ISNUMBER(SEARCH("SUP_ELCH2*",[1]OUT_SyntheticFuels!$C$4:$C$1000))*1,("var_ncap"=[1]OUT_SyntheticFuels!$B$4:$B$1000)*1,[1]OUT_SyntheticFuels!G$4:G$1000)</f>
        <v>1.4620864140920699E-5</v>
      </c>
      <c r="I2314" s="1" cm="1">
        <f t="array" ref="I2314">SUMPRODUCT(ISNUMBER(SEARCH("SUP_ELCH2*",[1]OUT_SyntheticFuels!$C$4:$C$1000))*1,("var_ncap"=[1]OUT_SyntheticFuels!$B$4:$B$1000)*1,[1]OUT_SyntheticFuels!H$4:H$1000)</f>
        <v>5.167155794041199E-4</v>
      </c>
      <c r="J2314" s="1" cm="1">
        <f t="array" ref="J2314">SUMPRODUCT(ISNUMBER(SEARCH("SUP_ELCH2*",[1]OUT_SyntheticFuels!$C$4:$C$1000))*1,("var_ncap"=[1]OUT_SyntheticFuels!$B$4:$B$1000)*1,[1]OUT_SyntheticFuels!I$4:I$1000)</f>
        <v>2.3909495609835719E-3</v>
      </c>
      <c r="K2314" s="1" cm="1">
        <f t="array" ref="K2314">SUMPRODUCT(ISNUMBER(SEARCH("SUP_ELCH2*",[1]OUT_SyntheticFuels!$C$4:$C$1000))*1,("var_ncap"=[1]OUT_SyntheticFuels!$B$4:$B$1000)*1,[1]OUT_SyntheticFuels!J$4:J$1000)</f>
        <v>2.702843076291477E-3</v>
      </c>
      <c r="L2314" s="1" cm="1">
        <f t="array" ref="L2314">SUMPRODUCT(ISNUMBER(SEARCH("SUP_ELCH2*",[1]OUT_SyntheticFuels!$C$4:$C$1000))*1,("var_ncap"=[1]OUT_SyntheticFuels!$B$4:$B$1000)*1,[1]OUT_SyntheticFuels!K$4:K$1000)</f>
        <v>6.7849960857273045E-4</v>
      </c>
      <c r="M2314" s="1" cm="1">
        <f t="array" ref="M2314">SUMPRODUCT(ISNUMBER(SEARCH("SUP_ELCH2*",[1]OUT_SyntheticFuels!$C$4:$C$1000))*1,("var_ncap"=[1]OUT_SyntheticFuels!$B$4:$B$1000)*1,[1]OUT_SyntheticFuels!L$4:L$1000)</f>
        <v>1.64015298542339E-2</v>
      </c>
      <c r="N2314" s="1" cm="1">
        <f t="array" ref="N2314">SUMPRODUCT(ISNUMBER(SEARCH("SUP_ELCH2*",[1]OUT_SyntheticFuels!$C$4:$C$1000))*1,("var_ncap"=[1]OUT_SyntheticFuels!$B$4:$B$1000)*1,[1]OUT_SyntheticFuels!M$4:M$1000)</f>
        <v>3.8793108772852984E-4</v>
      </c>
      <c r="O2314" s="1" cm="1">
        <f t="array" ref="O2314">SUMPRODUCT(ISNUMBER(SEARCH("SUP_ELCH2*",[1]OUT_SyntheticFuels!$C$4:$C$1000))*1,("var_ncap"=[1]OUT_SyntheticFuels!$B$4:$B$1000)*1,[1]OUT_SyntheticFuels!N$4:N$1000)</f>
        <v>3.8588049883394461E-2</v>
      </c>
      <c r="P2314" s="1" cm="1">
        <f t="array" ref="P2314">SUMPRODUCT(ISNUMBER(SEARCH("SUP_ELCH2*",[1]OUT_SyntheticFuels!$C$4:$C$1000))*1,("var_ncap"=[1]OUT_SyntheticFuels!$B$4:$B$1000)*1,[1]OUT_SyntheticFuels!O$4:O$1000)</f>
        <v>1.8138015490235217E-2</v>
      </c>
      <c r="Q2314" s="1" cm="1">
        <f t="array" ref="Q2314">SUMPRODUCT(ISNUMBER(SEARCH("SUP_ELCH2*",[1]OUT_SyntheticFuels!$C$4:$C$1000))*1,("var_ncap"=[1]OUT_SyntheticFuels!$B$4:$B$1000)*1,[1]OUT_SyntheticFuels!P$4:P$1000)</f>
        <v>2.1794709792325517E-2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4.1829760208218401E-4</v>
      </c>
      <c r="G2315" s="1">
        <f t="shared" si="2321"/>
        <v>8.0179251166829999E-6</v>
      </c>
      <c r="H2315" s="1">
        <f t="shared" si="2321"/>
        <v>1.4620864140920699E-5</v>
      </c>
      <c r="I2315" s="1">
        <f t="shared" si="2321"/>
        <v>4.9742234302057404E-4</v>
      </c>
      <c r="J2315" s="1">
        <f t="shared" si="2321"/>
        <v>2.3081855013698102E-3</v>
      </c>
      <c r="K2315" s="1">
        <f t="shared" si="2321"/>
        <v>1.4865154450761202E-3</v>
      </c>
      <c r="L2315" s="1">
        <f t="shared" ref="L2315:O2315" si="2322">L2314-L2316-L2317</f>
        <v>1.73603479254529E-4</v>
      </c>
      <c r="M2315" s="1">
        <f t="shared" si="2322"/>
        <v>1.45912018274337E-2</v>
      </c>
      <c r="N2315" s="1">
        <f t="shared" si="2322"/>
        <v>3.2500913492535308E-4</v>
      </c>
      <c r="O2315" s="1">
        <f t="shared" si="2322"/>
        <v>3.5979052006868802E-2</v>
      </c>
      <c r="P2315" s="1">
        <f>P2314-P2316-P2317</f>
        <v>1.8103608116304796E-2</v>
      </c>
      <c r="Q2315" s="1">
        <f>Q2314-Q2316-Q2317</f>
        <v>1.6782697229010001E-2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1.9293236383545899E-5</v>
      </c>
      <c r="J2316" s="1" cm="1">
        <f t="array" ref="J2316">SUMPRODUCT(ISNUMBER(SEARCH("SUP_ELCH2*D",[1]OUT_SyntheticFuels!$C$4:$C$1000))*1,("var_ncap"=[1]OUT_SyntheticFuels!$B$4:$B$1000)*1,[1]OUT_SyntheticFuels!I$4:I$1000)</f>
        <v>8.2764059613761893E-5</v>
      </c>
      <c r="K2316" s="1" cm="1">
        <f t="array" ref="K2316">SUMPRODUCT(ISNUMBER(SEARCH("SUP_ELCH2*D",[1]OUT_SyntheticFuels!$C$4:$C$1000))*1,("var_ncap"=[1]OUT_SyntheticFuels!$B$4:$B$1000)*1,[1]OUT_SyntheticFuels!J$4:J$1000)</f>
        <v>2.2006103062983099E-4</v>
      </c>
      <c r="L2316" s="1" cm="1">
        <f t="array" ref="L2316">SUMPRODUCT(ISNUMBER(SEARCH("SUP_ELCH2*D",[1]OUT_SyntheticFuels!$C$4:$C$1000))*1,("var_ncap"=[1]OUT_SyntheticFuels!$B$4:$B$1000)*1,[1]OUT_SyntheticFuels!K$4:K$1000)</f>
        <v>8.0137628385211496E-5</v>
      </c>
      <c r="M2316" s="1" cm="1">
        <f t="array" ref="M2316">SUMPRODUCT(ISNUMBER(SEARCH("SUP_ELCH2*D",[1]OUT_SyntheticFuels!$C$4:$C$1000))*1,("var_ncap"=[1]OUT_SyntheticFuels!$B$4:$B$1000)*1,[1]OUT_SyntheticFuels!L$4:L$1000)</f>
        <v>1.1412588276697001E-4</v>
      </c>
      <c r="N2316" s="1" cm="1">
        <f t="array" ref="N2316">SUMPRODUCT(ISNUMBER(SEARCH("SUP_ELCH2*D",[1]OUT_SyntheticFuels!$C$4:$C$1000))*1,("var_ncap"=[1]OUT_SyntheticFuels!$B$4:$B$1000)*1,[1]OUT_SyntheticFuels!M$4:M$1000)</f>
        <v>2.9109131342029001E-5</v>
      </c>
      <c r="O2316" s="1" cm="1">
        <f t="array" ref="O2316">SUMPRODUCT(ISNUMBER(SEARCH("SUP_ELCH2*D",[1]OUT_SyntheticFuels!$C$4:$C$1000))*1,("var_ncap"=[1]OUT_SyntheticFuels!$B$4:$B$1000)*1,[1]OUT_SyntheticFuels!N$4:N$1000)</f>
        <v>2.9650907619767998E-4</v>
      </c>
      <c r="P2316" s="1" cm="1">
        <f t="array" ref="P2316">SUMPRODUCT(ISNUMBER(SEARCH("SUP_ELCH2*D",[1]OUT_SyntheticFuels!$C$4:$C$1000))*1,("var_ncap"=[1]OUT_SyntheticFuels!$B$4:$B$1000)*1,[1]OUT_SyntheticFuels!O$4:O$1000)</f>
        <v>1.8015115652011499E-5</v>
      </c>
      <c r="Q2316" s="1" cm="1">
        <f t="array" ref="Q2316">SUMPRODUCT(ISNUMBER(SEARCH("SUP_ELCH2*D",[1]OUT_SyntheticFuels!$C$4:$C$1000))*1,("var_ncap"=[1]OUT_SyntheticFuels!$B$4:$B$1000)*1,[1]OUT_SyntheticFuels!P$4:P$1000)</f>
        <v>5.3284432555064502E-4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9.9626660058552596E-4</v>
      </c>
      <c r="L2317" s="1" cm="1">
        <f t="array" ref="L2317">SUMPRODUCT(ISNUMBER(SEARCH("SUP_ELCH2*SOEC*",[1]OUT_SyntheticFuels!$C$4:$C$1000))*1,("var_ncap"=[1]OUT_SyntheticFuels!$B$4:$B$1000)*1,[1]OUT_SyntheticFuels!K$4:K$1000)</f>
        <v>4.2475850093298998E-4</v>
      </c>
      <c r="M2317" s="1" cm="1">
        <f t="array" ref="M2317">SUMPRODUCT(ISNUMBER(SEARCH("SUP_ELCH2*SOEC*",[1]OUT_SyntheticFuels!$C$4:$C$1000))*1,("var_ncap"=[1]OUT_SyntheticFuels!$B$4:$B$1000)*1,[1]OUT_SyntheticFuels!L$4:L$1000)</f>
        <v>1.69620214403323E-3</v>
      </c>
      <c r="N2317" s="1" cm="1">
        <f t="array" ref="N2317">SUMPRODUCT(ISNUMBER(SEARCH("SUP_ELCH2*SOEC*",[1]OUT_SyntheticFuels!$C$4:$C$1000))*1,("var_ncap"=[1]OUT_SyntheticFuels!$B$4:$B$1000)*1,[1]OUT_SyntheticFuels!M$4:M$1000)</f>
        <v>3.3812821461147803E-5</v>
      </c>
      <c r="O2317" s="1" cm="1">
        <f t="array" ref="O2317">SUMPRODUCT(ISNUMBER(SEARCH("SUP_ELCH2*SOEC*",[1]OUT_SyntheticFuels!$C$4:$C$1000))*1,("var_ncap"=[1]OUT_SyntheticFuels!$B$4:$B$1000)*1,[1]OUT_SyntheticFuels!N$4:N$1000)</f>
        <v>2.3124888003279798E-3</v>
      </c>
      <c r="P2317" s="1" cm="1">
        <f t="array" ref="P2317">SUMPRODUCT(ISNUMBER(SEARCH("SUP_ELCH2*SOEC*",[1]OUT_SyntheticFuels!$C$4:$C$1000))*1,("var_ncap"=[1]OUT_SyntheticFuels!$B$4:$B$1000)*1,[1]OUT_SyntheticFuels!O$4:O$1000)</f>
        <v>1.6392258278408099E-5</v>
      </c>
      <c r="Q2317" s="1" cm="1">
        <f t="array" ref="Q2317">SUMPRODUCT(ISNUMBER(SEARCH("SUP_ELCH2*SOEC*",[1]OUT_SyntheticFuels!$C$4:$C$1000))*1,("var_ncap"=[1]OUT_SyntheticFuels!$B$4:$B$1000)*1,[1]OUT_SyntheticFuels!P$4:P$1000)</f>
        <v>4.4791682377648698E-3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1.2921762915203899E-6</v>
      </c>
      <c r="J2318" s="1">
        <f t="shared" si="2323"/>
        <v>2.3774106145141601E-6</v>
      </c>
      <c r="K2318" s="1">
        <f t="shared" si="2323"/>
        <v>2.9710442366357101E-6</v>
      </c>
      <c r="L2318" s="1">
        <f t="shared" ref="L2318:O2318" si="2324">SUM(L2319:L2320)</f>
        <v>4.9270032768109697E-6</v>
      </c>
      <c r="M2318" s="1">
        <f t="shared" si="2324"/>
        <v>3.65373493042845E-4</v>
      </c>
      <c r="N2318" s="1">
        <f t="shared" si="2324"/>
        <v>8.0116398564898801E-6</v>
      </c>
      <c r="O2318" s="1">
        <f t="shared" si="2324"/>
        <v>1.96433152051421E-4</v>
      </c>
      <c r="P2318" s="1">
        <f>SUM(P2319:P2320)</f>
        <v>1.40832732140818E-5</v>
      </c>
      <c r="Q2318" s="1">
        <f>SUM(Q2319:Q2320)</f>
        <v>7.3178612983823403E-4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1.2921762915203899E-6</v>
      </c>
      <c r="J2319" s="1" cm="1">
        <f t="array" ref="J2319">SUMPRODUCT(ISNUMBER(SEARCH("SUP_NGAH2",[1]OUT_SyntheticFuels!$C$4:$C$1000))*1,("var_ncap"=[1]OUT_SyntheticFuels!$B$4:$B$1000)*1,[1]OUT_SyntheticFuels!I$4:I$1000)-J2320</f>
        <v>2.3774106145141601E-6</v>
      </c>
      <c r="K2319" s="1" cm="1">
        <f t="array" ref="K2319">SUMPRODUCT(ISNUMBER(SEARCH("SUP_NGAH2",[1]OUT_SyntheticFuels!$C$4:$C$1000))*1,("var_ncap"=[1]OUT_SyntheticFuels!$B$4:$B$1000)*1,[1]OUT_SyntheticFuels!J$4:J$1000)-K2320</f>
        <v>2.9710442366357101E-6</v>
      </c>
      <c r="L2319" s="1" cm="1">
        <f t="array" ref="L2319">SUMPRODUCT(ISNUMBER(SEARCH("SUP_NGAH2",[1]OUT_SyntheticFuels!$C$4:$C$1000))*1,("var_ncap"=[1]OUT_SyntheticFuels!$B$4:$B$1000)*1,[1]OUT_SyntheticFuels!K$4:K$1000)-L2320</f>
        <v>4.9270032768109697E-6</v>
      </c>
      <c r="M2319" s="1" cm="1">
        <f t="array" ref="M2319">SUMPRODUCT(ISNUMBER(SEARCH("SUP_NGAH2",[1]OUT_SyntheticFuels!$C$4:$C$1000))*1,("var_ncap"=[1]OUT_SyntheticFuels!$B$4:$B$1000)*1,[1]OUT_SyntheticFuels!L$4:L$1000)-M2320</f>
        <v>3.65373493042845E-4</v>
      </c>
      <c r="N2319" s="1" cm="1">
        <f t="array" ref="N2319">SUMPRODUCT(ISNUMBER(SEARCH("SUP_NGAH2",[1]OUT_SyntheticFuels!$C$4:$C$1000))*1,("var_ncap"=[1]OUT_SyntheticFuels!$B$4:$B$1000)*1,[1]OUT_SyntheticFuels!M$4:M$1000)-N2320</f>
        <v>8.0116398564898801E-6</v>
      </c>
      <c r="O2319" s="1" cm="1">
        <f t="array" ref="O2319">SUMPRODUCT(ISNUMBER(SEARCH("SUP_NGAH2",[1]OUT_SyntheticFuels!$C$4:$C$1000))*1,("var_ncap"=[1]OUT_SyntheticFuels!$B$4:$B$1000)*1,[1]OUT_SyntheticFuels!N$4:N$1000)-O2320</f>
        <v>1.96433152051421E-4</v>
      </c>
      <c r="P2319" s="1" cm="1">
        <f t="array" ref="P2319">SUMPRODUCT(ISNUMBER(SEARCH("SUP_NGAH2",[1]OUT_SyntheticFuels!$C$4:$C$1000))*1,("var_ncap"=[1]OUT_SyntheticFuels!$B$4:$B$1000)*1,[1]OUT_SyntheticFuels!O$4:O$1000)-P2320</f>
        <v>1.40832732140818E-5</v>
      </c>
      <c r="Q2319" s="1" cm="1">
        <f t="array" ref="Q2319">SUMPRODUCT(ISNUMBER(SEARCH("SUP_NGAH2",[1]OUT_SyntheticFuels!$C$4:$C$1000))*1,("var_ncap"=[1]OUT_SyntheticFuels!$B$4:$B$1000)*1,[1]OUT_SyntheticFuels!P$4:P$1000)-Q2320</f>
        <v>7.3178612983823403E-4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M2320" s="1" cm="1">
        <f t="array" ref="M2320">SUMPRODUCT(ISNUMBER(SEARCH("SUP_NGAH2CCS",[1]OUT_SyntheticFuels!$C$4:$C$1000))*1,("var_ncap"=[1]OUT_SyntheticFuels!$B$4:$B$1000)*1,[1]OUT_SyntheticFuels!L$4:L$1000)</f>
        <v>0</v>
      </c>
      <c r="N2320" s="1" cm="1">
        <f t="array" ref="N2320">SUMPRODUCT(ISNUMBER(SEARCH("SUP_NGAH2CCS",[1]OUT_SyntheticFuels!$C$4:$C$1000))*1,("var_ncap"=[1]OUT_SyntheticFuels!$B$4:$B$1000)*1,[1]OUT_SyntheticFuels!M$4:M$1000)</f>
        <v>0</v>
      </c>
      <c r="O2320" s="1" cm="1">
        <f t="array" ref="O2320">SUMPRODUCT(ISNUMBER(SEARCH("SUP_NGAH2CCS",[1]OUT_SyntheticFuels!$C$4:$C$1000))*1,("var_ncap"=[1]OUT_SyntheticFuels!$B$4:$B$1000)*1,[1]OUT_SyntheticFuels!N$4:N$1000)</f>
        <v>0</v>
      </c>
      <c r="P2320" s="1" cm="1">
        <f t="array" ref="P2320">SUMPRODUCT(ISNUMBER(SEARCH("SUP_NGAH2CCS",[1]OUT_SyntheticFuels!$C$4:$C$1000))*1,("var_ncap"=[1]OUT_SyntheticFuels!$B$4:$B$1000)*1,[1]OUT_SyntheticFuels!O$4:O$1000)</f>
        <v>0</v>
      </c>
      <c r="Q2320" s="1" cm="1">
        <f t="array" ref="Q2320">SUMPRODUCT(ISNUMBER(SEARCH("SUP_NGAH2CCS",[1]OUT_SyntheticFuels!$C$4:$C$1000))*1,("var_ncap"=[1]OUT_SyntheticFuels!$B$4:$B$1000)*1,[1]OUT_SyntheticFuels!P$4:P$1000)</f>
        <v>0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5.3058598086780904E-4</v>
      </c>
      <c r="N2321" s="1">
        <f t="shared" si="2326"/>
        <v>4.1151866382929997E-6</v>
      </c>
      <c r="O2321" s="1">
        <f t="shared" si="2326"/>
        <v>2.6275749662821698E-4</v>
      </c>
      <c r="P2321" s="1">
        <f>SUM(P2322:P2323)</f>
        <v>3.6531392101503501E-5</v>
      </c>
      <c r="Q2321" s="1">
        <f>SUM(Q2322:Q2323)</f>
        <v>2.1499086520609498E-3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5.3058598086780904E-4</v>
      </c>
      <c r="N2322" s="1" cm="1">
        <f t="array" ref="N2322">SUMPRODUCT(ISNUMBER(SEARCH("SUP_WODH2",[1]OUT_SyntheticFuels!$C$4:$C$1000))*1,("var_ncap"=[1]OUT_SyntheticFuels!$B$4:$B$1000)*1,[1]OUT_SyntheticFuels!M$4:M$1000)-N2323</f>
        <v>4.1151866382929997E-6</v>
      </c>
      <c r="O2322" s="1" cm="1">
        <f t="array" ref="O2322">SUMPRODUCT(ISNUMBER(SEARCH("SUP_WODH2",[1]OUT_SyntheticFuels!$C$4:$C$1000))*1,("var_ncap"=[1]OUT_SyntheticFuels!$B$4:$B$1000)*1,[1]OUT_SyntheticFuels!N$4:N$1000)-O2323</f>
        <v>2.6275749662821698E-4</v>
      </c>
      <c r="P2322" s="1" cm="1">
        <f t="array" ref="P2322">SUMPRODUCT(ISNUMBER(SEARCH("SUP_WODH2",[1]OUT_SyntheticFuels!$C$4:$C$1000))*1,("var_ncap"=[1]OUT_SyntheticFuels!$B$4:$B$1000)*1,[1]OUT_SyntheticFuels!O$4:O$1000)-P2323</f>
        <v>3.6531392101503501E-5</v>
      </c>
      <c r="Q2322" s="1" cm="1">
        <f t="array" ref="Q2322">SUMPRODUCT(ISNUMBER(SEARCH("SUP_WODH2",[1]OUT_SyntheticFuels!$C$4:$C$1000))*1,("var_ncap"=[1]OUT_SyntheticFuels!$B$4:$B$1000)*1,[1]OUT_SyntheticFuels!P$4:P$1000)-Q2323</f>
        <v>2.1499086520609498E-3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</v>
      </c>
      <c r="N2323" s="1" cm="1">
        <f t="array" ref="N2323">SUMPRODUCT(ISNUMBER(SEARCH("SUP_WODH2CCS",[1]OUT_SyntheticFuels!$C$4:$C$1000))*1,("var_ncap"=[1]OUT_SyntheticFuels!$B$4:$B$1000)*1,[1]OUT_SyntheticFuels!M$4:M$1000)</f>
        <v>0</v>
      </c>
      <c r="O2323" s="1" cm="1">
        <f t="array" ref="O2323">SUMPRODUCT(ISNUMBER(SEARCH("SUP_WODH2CCS",[1]OUT_SyntheticFuels!$C$4:$C$1000))*1,("var_ncap"=[1]OUT_SyntheticFuels!$B$4:$B$1000)*1,[1]OUT_SyntheticFuels!N$4:N$1000)</f>
        <v>0</v>
      </c>
      <c r="P2323" s="1" cm="1">
        <f t="array" ref="P2323">SUMPRODUCT(ISNUMBER(SEARCH("SUP_WODH2CCS",[1]OUT_SyntheticFuels!$C$4:$C$1000))*1,("var_ncap"=[1]OUT_SyntheticFuels!$B$4:$B$1000)*1,[1]OUT_SyntheticFuels!O$4:O$1000)</f>
        <v>0</v>
      </c>
      <c r="Q2323" s="1" cm="1">
        <f t="array" ref="Q2323">SUMPRODUCT(ISNUMBER(SEARCH("SUP_WODH2CCS",[1]OUT_SyntheticFuels!$C$4:$C$1000))*1,("var_ncap"=[1]OUT_SyntheticFuels!$B$4:$B$1000)*1,[1]OUT_SyntheticFuels!P$4:P$1000)</f>
        <v>0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5.3343822977004901E-7</v>
      </c>
      <c r="G2325" s="7" cm="1">
        <f t="array" ref="G2325">SUMPRODUCT(("CT_CWODBDS"=[1]OUT_SyntheticFuels!$C$4:$C$1000)*1,("var_ncap"=[1]OUT_SyntheticFuels!$B$4:$B$1000)*1,[1]OUT_SyntheticFuels!F$4:F$1000)</f>
        <v>4.04259263932415E-7</v>
      </c>
      <c r="H2325" s="7" cm="1">
        <f t="array" ref="H2325">SUMPRODUCT(("CT_CWODBDS"=[1]OUT_SyntheticFuels!$C$4:$C$1000)*1,("var_ncap"=[1]OUT_SyntheticFuels!$B$4:$B$1000)*1,[1]OUT_SyntheticFuels!G$4:G$1000)</f>
        <v>4.2394004579893199E-7</v>
      </c>
      <c r="I2325" s="7" cm="1">
        <f t="array" ref="I2325">SUMPRODUCT(("CT_CWODBDS"=[1]OUT_SyntheticFuels!$C$4:$C$1000)*1,("var_ncap"=[1]OUT_SyntheticFuels!$B$4:$B$1000)*1,[1]OUT_SyntheticFuels!H$4:H$1000)</f>
        <v>4.6830672402094E-7</v>
      </c>
      <c r="J2325" s="7" cm="1">
        <f t="array" ref="J2325">SUMPRODUCT(("CT_CWODBDS"=[1]OUT_SyntheticFuels!$C$4:$C$1000)*1,("var_ncap"=[1]OUT_SyntheticFuels!$B$4:$B$1000)*1,[1]OUT_SyntheticFuels!I$4:I$1000)</f>
        <v>5.0314200246459401E-5</v>
      </c>
      <c r="K2325" s="7" cm="1">
        <f t="array" ref="K2325">SUMPRODUCT(("CT_CWODBDS"=[1]OUT_SyntheticFuels!$C$4:$C$1000)*1,("var_ncap"=[1]OUT_SyntheticFuels!$B$4:$B$1000)*1,[1]OUT_SyntheticFuels!J$4:J$1000)</f>
        <v>6.18314706349383E-5</v>
      </c>
      <c r="L2325" s="7" cm="1">
        <f t="array" ref="L2325">SUMPRODUCT(("CT_CWODBDS"=[1]OUT_SyntheticFuels!$C$4:$C$1000)*1,("var_ncap"=[1]OUT_SyntheticFuels!$B$4:$B$1000)*1,[1]OUT_SyntheticFuels!K$4:K$1000)</f>
        <v>2.7783750972335801E-5</v>
      </c>
      <c r="M2325" s="7" cm="1">
        <f t="array" ref="M2325">SUMPRODUCT(("CT_CWODBDS"=[1]OUT_SyntheticFuels!$C$4:$C$1000)*1,("var_ncap"=[1]OUT_SyntheticFuels!$B$4:$B$1000)*1,[1]OUT_SyntheticFuels!L$4:L$1000)</f>
        <v>1.2735271436859E-3</v>
      </c>
      <c r="N2325" s="7" cm="1">
        <f t="array" ref="N2325">SUMPRODUCT(("CT_CWODBDS"=[1]OUT_SyntheticFuels!$C$4:$C$1000)*1,("var_ncap"=[1]OUT_SyntheticFuels!$B$4:$B$1000)*1,[1]OUT_SyntheticFuels!M$4:M$1000)</f>
        <v>1.29946626147701E-2</v>
      </c>
      <c r="O2325" s="7" cm="1">
        <f t="array" ref="O2325">SUMPRODUCT(("CT_CWODBDS"=[1]OUT_SyntheticFuels!$C$4:$C$1000)*1,("var_ncap"=[1]OUT_SyntheticFuels!$B$4:$B$1000)*1,[1]OUT_SyntheticFuels!N$4:N$1000)</f>
        <v>9.0116908749541605E-3</v>
      </c>
      <c r="P2325" s="7" cm="1">
        <f t="array" ref="P2325">SUMPRODUCT(("CT_CWODBDS"=[1]OUT_SyntheticFuels!$C$4:$C$1000)*1,("var_ncap"=[1]OUT_SyntheticFuels!$B$4:$B$1000)*1,[1]OUT_SyntheticFuels!O$4:O$1000)</f>
        <v>6.4073021880093894E-2</v>
      </c>
      <c r="Q2325" s="7" cm="1">
        <f t="array" ref="Q2325">SUMPRODUCT(("CT_CWODBDS"=[1]OUT_SyntheticFuels!$C$4:$C$1000)*1,("var_ncap"=[1]OUT_SyntheticFuels!$B$4:$B$1000)*1,[1]OUT_SyntheticFuels!P$4:P$1000)</f>
        <v>1.7305238505557902E-2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M2326" s="7" cm="1">
        <f t="array" ref="M2326">SUMPRODUCT(("CT_CWODBDSCCS"=[1]OUT_SyntheticFuels!$C$4:$C$1000)*1,("var_ncap"=[1]OUT_SyntheticFuels!$B$4:$B$1000)*1,[1]OUT_SyntheticFuels!L$4:L$1000)</f>
        <v>0</v>
      </c>
      <c r="N2326" s="7" cm="1">
        <f t="array" ref="N2326">SUMPRODUCT(("CT_CWODBDSCCS"=[1]OUT_SyntheticFuels!$C$4:$C$1000)*1,("var_ncap"=[1]OUT_SyntheticFuels!$B$4:$B$1000)*1,[1]OUT_SyntheticFuels!M$4:M$1000)</f>
        <v>0</v>
      </c>
      <c r="O2326" s="7" cm="1">
        <f t="array" ref="O2326">SUMPRODUCT(("CT_CWODBDSCCS"=[1]OUT_SyntheticFuels!$C$4:$C$1000)*1,("var_ncap"=[1]OUT_SyntheticFuels!$B$4:$B$1000)*1,[1]OUT_SyntheticFuels!N$4:N$1000)</f>
        <v>0</v>
      </c>
      <c r="P2326" s="7" cm="1">
        <f t="array" ref="P2326">SUMPRODUCT(("CT_CWODBDSCCS"=[1]OUT_SyntheticFuels!$C$4:$C$1000)*1,("var_ncap"=[1]OUT_SyntheticFuels!$B$4:$B$1000)*1,[1]OUT_SyntheticFuels!O$4:O$1000)</f>
        <v>0</v>
      </c>
      <c r="Q2326" s="7" cm="1">
        <f t="array" ref="Q2326">SUMPRODUCT(("CT_CWODBDSCCS"=[1]OUT_SyntheticFuels!$C$4:$C$1000)*1,("var_ncap"=[1]OUT_SyntheticFuels!$B$4:$B$1000)*1,[1]OUT_SyntheticFuels!P$4:P$1000)</f>
        <v>0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5.0630220297539696E-3</v>
      </c>
      <c r="G2327" s="7" cm="1">
        <f t="array" ref="G2327">SUMPRODUCT(("CT_CWODETH"=[1]OUT_SyntheticFuels!$C$4:$C$1000)*1,("var_ncap"=[1]OUT_SyntheticFuels!$B$4:$B$1000)*1,[1]OUT_SyntheticFuels!F$4:F$1000)</f>
        <v>4.2442895751186998E-7</v>
      </c>
      <c r="H2327" s="7" cm="1">
        <f t="array" ref="H2327">SUMPRODUCT(("CT_CWODETH"=[1]OUT_SyntheticFuels!$C$4:$C$1000)*1,("var_ncap"=[1]OUT_SyntheticFuels!$B$4:$B$1000)*1,[1]OUT_SyntheticFuels!G$4:G$1000)</f>
        <v>4.6631213912375101E-7</v>
      </c>
      <c r="I2327" s="7" cm="1">
        <f t="array" ref="I2327">SUMPRODUCT(("CT_CWODETH"=[1]OUT_SyntheticFuels!$C$4:$C$1000)*1,("var_ncap"=[1]OUT_SyntheticFuels!$B$4:$B$1000)*1,[1]OUT_SyntheticFuels!H$4:H$1000)</f>
        <v>4.17696037318777E-7</v>
      </c>
      <c r="J2327" s="7" cm="1">
        <f t="array" ref="J2327">SUMPRODUCT(("CT_CWODETH"=[1]OUT_SyntheticFuels!$C$4:$C$1000)*1,("var_ncap"=[1]OUT_SyntheticFuels!$B$4:$B$1000)*1,[1]OUT_SyntheticFuels!I$4:I$1000)</f>
        <v>3.7262946543364001E-6</v>
      </c>
      <c r="K2327" s="7" cm="1">
        <f t="array" ref="K2327">SUMPRODUCT(("CT_CWODETH"=[1]OUT_SyntheticFuels!$C$4:$C$1000)*1,("var_ncap"=[1]OUT_SyntheticFuels!$B$4:$B$1000)*1,[1]OUT_SyntheticFuels!J$4:J$1000)</f>
        <v>2.0938567783591798E-5</v>
      </c>
      <c r="L2327" s="7" cm="1">
        <f t="array" ref="L2327">SUMPRODUCT(("CT_CWODETH"=[1]OUT_SyntheticFuels!$C$4:$C$1000)*1,("var_ncap"=[1]OUT_SyntheticFuels!$B$4:$B$1000)*1,[1]OUT_SyntheticFuels!K$4:K$1000)</f>
        <v>2.61652195751219E-5</v>
      </c>
      <c r="M2327" s="7" cm="1">
        <f t="array" ref="M2327">SUMPRODUCT(("CT_CWODETH"=[1]OUT_SyntheticFuels!$C$4:$C$1000)*1,("var_ncap"=[1]OUT_SyntheticFuels!$B$4:$B$1000)*1,[1]OUT_SyntheticFuels!L$4:L$1000)</f>
        <v>4.9424422242691298E-5</v>
      </c>
      <c r="N2327" s="7" cm="1">
        <f t="array" ref="N2327">SUMPRODUCT(("CT_CWODETH"=[1]OUT_SyntheticFuels!$C$4:$C$1000)*1,("var_ncap"=[1]OUT_SyntheticFuels!$B$4:$B$1000)*1,[1]OUT_SyntheticFuels!M$4:M$1000)</f>
        <v>2.6823459147493298E-6</v>
      </c>
      <c r="O2327" s="7" cm="1">
        <f t="array" ref="O2327">SUMPRODUCT(("CT_CWODETH"=[1]OUT_SyntheticFuels!$C$4:$C$1000)*1,("var_ncap"=[1]OUT_SyntheticFuels!$B$4:$B$1000)*1,[1]OUT_SyntheticFuels!N$4:N$1000)</f>
        <v>7.9140394648690197E-5</v>
      </c>
      <c r="P2327" s="7" cm="1">
        <f t="array" ref="P2327">SUMPRODUCT(("CT_CWODETH"=[1]OUT_SyntheticFuels!$C$4:$C$1000)*1,("var_ncap"=[1]OUT_SyntheticFuels!$B$4:$B$1000)*1,[1]OUT_SyntheticFuels!O$4:O$1000)</f>
        <v>9.3995655619171695E-6</v>
      </c>
      <c r="Q2327" s="7" cm="1">
        <f t="array" ref="Q2327">SUMPRODUCT(("CT_CWODETH"=[1]OUT_SyntheticFuels!$C$4:$C$1000)*1,("var_ncap"=[1]OUT_SyntheticFuels!$B$4:$B$1000)*1,[1]OUT_SyntheticFuels!P$4:P$1000)</f>
        <v>2.010999287752E-4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M2328" s="7" cm="1">
        <f t="array" ref="M2328">SUMPRODUCT(("CT_CWODETHCCS"=[1]OUT_SyntheticFuels!$C$4:$C$1000)*1,("var_ncap"=[1]OUT_SyntheticFuels!$B$4:$B$1000)*1,[1]OUT_SyntheticFuels!L$4:L$1000)</f>
        <v>0</v>
      </c>
      <c r="N2328" s="7" cm="1">
        <f t="array" ref="N2328">SUMPRODUCT(("CT_CWODETHCCS"=[1]OUT_SyntheticFuels!$C$4:$C$1000)*1,("var_ncap"=[1]OUT_SyntheticFuels!$B$4:$B$1000)*1,[1]OUT_SyntheticFuels!M$4:M$1000)</f>
        <v>0</v>
      </c>
      <c r="O2328" s="7" cm="1">
        <f t="array" ref="O2328">SUMPRODUCT(("CT_CWODETHCCS"=[1]OUT_SyntheticFuels!$C$4:$C$1000)*1,("var_ncap"=[1]OUT_SyntheticFuels!$B$4:$B$1000)*1,[1]OUT_SyntheticFuels!N$4:N$1000)</f>
        <v>0</v>
      </c>
      <c r="P2328" s="7" cm="1">
        <f t="array" ref="P2328">SUMPRODUCT(("CT_CWODETHCCS"=[1]OUT_SyntheticFuels!$C$4:$C$1000)*1,("var_ncap"=[1]OUT_SyntheticFuels!$B$4:$B$1000)*1,[1]OUT_SyntheticFuels!O$4:O$1000)</f>
        <v>0</v>
      </c>
      <c r="Q2328" s="7" cm="1">
        <f t="array" ref="Q2328">SUMPRODUCT(("CT_CWODETHCCS"=[1]OUT_SyntheticFuels!$C$4:$C$1000)*1,("var_ncap"=[1]OUT_SyntheticFuels!$B$4:$B$1000)*1,[1]OUT_SyntheticFuels!P$4:P$1000)</f>
        <v>0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5.21264598543974E-2</v>
      </c>
      <c r="G2329" s="7" cm="1">
        <f t="array" ref="G2329">SUMPRODUCT(("SUP_MNRBIO"=[1]OUT_SyntheticFuels!$C$4:$C$1000)*1,("var_ncap"=[1]OUT_SyntheticFuels!$B$4:$B$1000)*1,[1]OUT_SyntheticFuels!F$4:F$1000)</f>
        <v>0.108349198412583</v>
      </c>
      <c r="H2329" s="7" cm="1">
        <f t="array" ref="H2329">SUMPRODUCT(("SUP_MNRBIO"=[1]OUT_SyntheticFuels!$C$4:$C$1000)*1,("var_ncap"=[1]OUT_SyntheticFuels!$B$4:$B$1000)*1,[1]OUT_SyntheticFuels!G$4:G$1000)</f>
        <v>1.9232864171339101E-3</v>
      </c>
      <c r="I2329" s="7" cm="1">
        <f t="array" ref="I2329">SUMPRODUCT(("SUP_MNRBIO"=[1]OUT_SyntheticFuels!$C$4:$C$1000)*1,("var_ncap"=[1]OUT_SyntheticFuels!$B$4:$B$1000)*1,[1]OUT_SyntheticFuels!H$4:H$1000)</f>
        <v>7.3663419332231801E-6</v>
      </c>
      <c r="J2329" s="7" cm="1">
        <f t="array" ref="J2329">SUMPRODUCT(("SUP_MNRBIO"=[1]OUT_SyntheticFuels!$C$4:$C$1000)*1,("var_ncap"=[1]OUT_SyntheticFuels!$B$4:$B$1000)*1,[1]OUT_SyntheticFuels!I$4:I$1000)</f>
        <v>2.2774881367721701E-5</v>
      </c>
      <c r="K2329" s="7" cm="1">
        <f t="array" ref="K2329">SUMPRODUCT(("SUP_MNRBIO"=[1]OUT_SyntheticFuels!$C$4:$C$1000)*1,("var_ncap"=[1]OUT_SyntheticFuels!$B$4:$B$1000)*1,[1]OUT_SyntheticFuels!J$4:J$1000)</f>
        <v>7.22540778136119E-2</v>
      </c>
      <c r="L2329" s="7" cm="1">
        <f t="array" ref="L2329">SUMPRODUCT(("SUP_MNRBIO"=[1]OUT_SyntheticFuels!$C$4:$C$1000)*1,("var_ncap"=[1]OUT_SyntheticFuels!$B$4:$B$1000)*1,[1]OUT_SyntheticFuels!K$4:K$1000)</f>
        <v>8.9812669887828697E-2</v>
      </c>
      <c r="M2329" s="7" cm="1">
        <f t="array" ref="M2329">SUMPRODUCT(("SUP_MNRBIO"=[1]OUT_SyntheticFuels!$C$4:$C$1000)*1,("var_ncap"=[1]OUT_SyntheticFuels!$B$4:$B$1000)*1,[1]OUT_SyntheticFuels!L$4:L$1000)</f>
        <v>3.6373401157428498E-4</v>
      </c>
      <c r="N2329" s="7" cm="1">
        <f t="array" ref="N2329">SUMPRODUCT(("SUP_MNRBIO"=[1]OUT_SyntheticFuels!$C$4:$C$1000)*1,("var_ncap"=[1]OUT_SyntheticFuels!$B$4:$B$1000)*1,[1]OUT_SyntheticFuels!M$4:M$1000)</f>
        <v>9.5780659981291004E-3</v>
      </c>
      <c r="O2329" s="7" cm="1">
        <f t="array" ref="O2329">SUMPRODUCT(("SUP_MNRBIO"=[1]OUT_SyntheticFuels!$C$4:$C$1000)*1,("var_ncap"=[1]OUT_SyntheticFuels!$B$4:$B$1000)*1,[1]OUT_SyntheticFuels!N$4:N$1000)</f>
        <v>6.2699308241789306E-2</v>
      </c>
      <c r="P2329" s="7" cm="1">
        <f t="array" ref="P2329">SUMPRODUCT(("SUP_MNRBIO"=[1]OUT_SyntheticFuels!$C$4:$C$1000)*1,("var_ncap"=[1]OUT_SyntheticFuels!$B$4:$B$1000)*1,[1]OUT_SyntheticFuels!O$4:O$1000)</f>
        <v>8.9809504189951303E-2</v>
      </c>
      <c r="Q2329" s="7" cm="1">
        <f t="array" ref="Q2329">SUMPRODUCT(("SUP_MNRBIO"=[1]OUT_SyntheticFuels!$C$4:$C$1000)*1,("var_ncap"=[1]OUT_SyntheticFuels!$B$4:$B$1000)*1,[1]OUT_SyntheticFuels!P$4:P$1000)</f>
        <v>4.0704586497547301E-4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4.1009811262467501E-3</v>
      </c>
      <c r="G2330" s="7" cm="1">
        <f t="array" ref="G2330">SUMPRODUCT(("SUP_WSTBIO"=[1]OUT_SyntheticFuels!$C$4:$C$1000)*1,("var_ncap"=[1]OUT_SyntheticFuels!$B$4:$B$1000)*1,[1]OUT_SyntheticFuels!F$4:F$1000)</f>
        <v>5.66798578552055E-3</v>
      </c>
      <c r="H2330" s="7" cm="1">
        <f t="array" ref="H2330">SUMPRODUCT(("SUP_WSTBIO"=[1]OUT_SyntheticFuels!$C$4:$C$1000)*1,("var_ncap"=[1]OUT_SyntheticFuels!$B$4:$B$1000)*1,[1]OUT_SyntheticFuels!G$4:G$1000)</f>
        <v>1.91893344094582E-6</v>
      </c>
      <c r="I2330" s="7" cm="1">
        <f t="array" ref="I2330">SUMPRODUCT(("SUP_WSTBIO"=[1]OUT_SyntheticFuels!$C$4:$C$1000)*1,("var_ncap"=[1]OUT_SyntheticFuels!$B$4:$B$1000)*1,[1]OUT_SyntheticFuels!H$4:H$1000)</f>
        <v>7.2850830489701604E-2</v>
      </c>
      <c r="J2330" s="7" cm="1">
        <f t="array" ref="J2330">SUMPRODUCT(("SUP_WSTBIO"=[1]OUT_SyntheticFuels!$C$4:$C$1000)*1,("var_ncap"=[1]OUT_SyntheticFuels!$B$4:$B$1000)*1,[1]OUT_SyntheticFuels!I$4:I$1000)</f>
        <v>0.116853365498071</v>
      </c>
      <c r="K2330" s="7" cm="1">
        <f t="array" ref="K2330">SUMPRODUCT(("SUP_WSTBIO"=[1]OUT_SyntheticFuels!$C$4:$C$1000)*1,("var_ncap"=[1]OUT_SyntheticFuels!$B$4:$B$1000)*1,[1]OUT_SyntheticFuels!J$4:J$1000)</f>
        <v>1.6135079853229602E-2</v>
      </c>
      <c r="L2330" s="7" cm="1">
        <f t="array" ref="L2330">SUMPRODUCT(("SUP_WSTBIO"=[1]OUT_SyntheticFuels!$C$4:$C$1000)*1,("var_ncap"=[1]OUT_SyntheticFuels!$B$4:$B$1000)*1,[1]OUT_SyntheticFuels!K$4:K$1000)</f>
        <v>2.2207754061763701E-2</v>
      </c>
      <c r="M2330" s="7" cm="1">
        <f t="array" ref="M2330">SUMPRODUCT(("SUP_WSTBIO"=[1]OUT_SyntheticFuels!$C$4:$C$1000)*1,("var_ncap"=[1]OUT_SyntheticFuels!$B$4:$B$1000)*1,[1]OUT_SyntheticFuels!L$4:L$1000)</f>
        <v>4.3689242054700803E-2</v>
      </c>
      <c r="N2330" s="7" cm="1">
        <f t="array" ref="N2330">SUMPRODUCT(("SUP_WSTBIO"=[1]OUT_SyntheticFuels!$C$4:$C$1000)*1,("var_ncap"=[1]OUT_SyntheticFuels!$B$4:$B$1000)*1,[1]OUT_SyntheticFuels!M$4:M$1000)</f>
        <v>8.3513307852420199E-2</v>
      </c>
      <c r="O2330" s="7" cm="1">
        <f t="array" ref="O2330">SUMPRODUCT(("SUP_WSTBIO"=[1]OUT_SyntheticFuels!$C$4:$C$1000)*1,("var_ncap"=[1]OUT_SyntheticFuels!$B$4:$B$1000)*1,[1]OUT_SyntheticFuels!N$4:N$1000)</f>
        <v>4.9462162074518201E-2</v>
      </c>
      <c r="P2330" s="7" cm="1">
        <f t="array" ref="P2330">SUMPRODUCT(("SUP_WSTBIO"=[1]OUT_SyntheticFuels!$C$4:$C$1000)*1,("var_ncap"=[1]OUT_SyntheticFuels!$B$4:$B$1000)*1,[1]OUT_SyntheticFuels!O$4:O$1000)</f>
        <v>2.22043958770239E-2</v>
      </c>
      <c r="Q2330" s="7" cm="1">
        <f t="array" ref="Q2330">SUMPRODUCT(("SUP_WSTBIO"=[1]OUT_SyntheticFuels!$C$4:$C$1000)*1,("var_ncap"=[1]OUT_SyntheticFuels!$B$4:$B$1000)*1,[1]OUT_SyntheticFuels!P$4:P$1000)</f>
        <v>4.3640869507311199E-2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6.7573290871356106E-5</v>
      </c>
      <c r="L2332" s="7" cm="1">
        <f t="array" ref="L2332">SUMPRODUCT(("SUP_WSTHTGBIO"=[1]OUT_SyntheticFuels!$C$4:$C$1000)*1,("var_ncap"=[1]OUT_SyntheticFuels!$B$4:$B$1000)*1,[1]OUT_SyntheticFuels!K$4:K$1000)</f>
        <v>3.2927956969779899E-6</v>
      </c>
      <c r="M2332" s="7" cm="1">
        <f t="array" ref="M2332">SUMPRODUCT(("SUP_WSTHTGBIO"=[1]OUT_SyntheticFuels!$C$4:$C$1000)*1,("var_ncap"=[1]OUT_SyntheticFuels!$B$4:$B$1000)*1,[1]OUT_SyntheticFuels!L$4:L$1000)</f>
        <v>1.39189422975583E-5</v>
      </c>
      <c r="N2332" s="7" cm="1">
        <f t="array" ref="N2332">SUMPRODUCT(("SUP_WSTHTGBIO"=[1]OUT_SyntheticFuels!$C$4:$C$1000)*1,("var_ncap"=[1]OUT_SyntheticFuels!$B$4:$B$1000)*1,[1]OUT_SyntheticFuels!M$4:M$1000)</f>
        <v>2.1903829156240098E-6</v>
      </c>
      <c r="O2332" s="7" cm="1">
        <f t="array" ref="O2332">SUMPRODUCT(("SUP_WSTHTGBIO"=[1]OUT_SyntheticFuels!$C$4:$C$1000)*1,("var_ncap"=[1]OUT_SyntheticFuels!$B$4:$B$1000)*1,[1]OUT_SyntheticFuels!N$4:N$1000)</f>
        <v>8.2547426870133799E-5</v>
      </c>
      <c r="P2332" s="7" cm="1">
        <f t="array" ref="P2332">SUMPRODUCT(("SUP_WSTHTGBIO"=[1]OUT_SyntheticFuels!$C$4:$C$1000)*1,("var_ncap"=[1]OUT_SyntheticFuels!$B$4:$B$1000)*1,[1]OUT_SyntheticFuels!O$4:O$1000)</f>
        <v>1.7458659281658401E-6</v>
      </c>
      <c r="Q2332" s="7" cm="1">
        <f t="array" ref="Q2332">SUMPRODUCT(("SUP_WSTHTGBIO"=[1]OUT_SyntheticFuels!$C$4:$C$1000)*1,("var_ncap"=[1]OUT_SyntheticFuels!$B$4:$B$1000)*1,[1]OUT_SyntheticFuels!P$4:P$1000)</f>
        <v>1.0517283553290599E-4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M2333" s="7" cm="1">
        <f t="array" ref="M2333">SUMPRODUCT(("SUP_WSTHTGBIOCCS"=[1]OUT_SyntheticFuels!$C$4:$C$1000)*1,("var_ncap"=[1]OUT_SyntheticFuels!$B$4:$B$1000)*1,[1]OUT_SyntheticFuels!L$4:L$1000)</f>
        <v>0</v>
      </c>
      <c r="N2333" s="7" cm="1">
        <f t="array" ref="N2333">SUMPRODUCT(("SUP_WSTHTGBIOCCS"=[1]OUT_SyntheticFuels!$C$4:$C$1000)*1,("var_ncap"=[1]OUT_SyntheticFuels!$B$4:$B$1000)*1,[1]OUT_SyntheticFuels!M$4:M$1000)</f>
        <v>0</v>
      </c>
      <c r="O2333" s="7" cm="1">
        <f t="array" ref="O2333">SUMPRODUCT(("SUP_WSTHTGBIOCCS"=[1]OUT_SyntheticFuels!$C$4:$C$1000)*1,("var_ncap"=[1]OUT_SyntheticFuels!$B$4:$B$1000)*1,[1]OUT_SyntheticFuels!N$4:N$1000)</f>
        <v>0</v>
      </c>
      <c r="P2333" s="7" cm="1">
        <f t="array" ref="P2333">SUMPRODUCT(("SUP_WSTHTGBIOCCS"=[1]OUT_SyntheticFuels!$C$4:$C$1000)*1,("var_ncap"=[1]OUT_SyntheticFuels!$B$4:$B$1000)*1,[1]OUT_SyntheticFuels!O$4:O$1000)</f>
        <v>0</v>
      </c>
      <c r="Q2333" s="7" cm="1">
        <f t="array" ref="Q2333">SUMPRODUCT(("SUP_WSTHTGBIOCCS"=[1]OUT_SyntheticFuels!$C$4:$C$1000)*1,("var_ncap"=[1]OUT_SyntheticFuels!$B$4:$B$1000)*1,[1]OUT_SyntheticFuels!P$4:P$1000)</f>
        <v>0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1.61967920618069E-6</v>
      </c>
      <c r="G2334" s="7" cm="1">
        <f t="array" ref="G2334">SUMPRODUCT(("SUP_WODBIO"=[1]OUT_SyntheticFuels!$C$4:$C$1000)*1,("var_ncap"=[1]OUT_SyntheticFuels!$B$4:$B$1000)*1,[1]OUT_SyntheticFuels!F$4:F$1000)</f>
        <v>5.2332639040238098E-5</v>
      </c>
      <c r="H2334" s="7" cm="1">
        <f t="array" ref="H2334">SUMPRODUCT(("SUP_WODBIO"=[1]OUT_SyntheticFuels!$C$4:$C$1000)*1,("var_ncap"=[1]OUT_SyntheticFuels!$B$4:$B$1000)*1,[1]OUT_SyntheticFuels!G$4:G$1000)</f>
        <v>4.0793408789861898E-6</v>
      </c>
      <c r="I2334" s="7" cm="1">
        <f t="array" ref="I2334">SUMPRODUCT(("SUP_WODBIO"=[1]OUT_SyntheticFuels!$C$4:$C$1000)*1,("var_ncap"=[1]OUT_SyntheticFuels!$B$4:$B$1000)*1,[1]OUT_SyntheticFuels!H$4:H$1000)</f>
        <v>1.14159158680794E-6</v>
      </c>
      <c r="J2334" s="7" cm="1">
        <f t="array" ref="J2334">SUMPRODUCT(("SUP_WODBIO"=[1]OUT_SyntheticFuels!$C$4:$C$1000)*1,("var_ncap"=[1]OUT_SyntheticFuels!$B$4:$B$1000)*1,[1]OUT_SyntheticFuels!I$4:I$1000)</f>
        <v>4.1475831987150898E-5</v>
      </c>
      <c r="K2334" s="7" cm="1">
        <f t="array" ref="K2334">SUMPRODUCT(("SUP_WODBIO"=[1]OUT_SyntheticFuels!$C$4:$C$1000)*1,("var_ncap"=[1]OUT_SyntheticFuels!$B$4:$B$1000)*1,[1]OUT_SyntheticFuels!J$4:J$1000)</f>
        <v>1.43996397875044E-5</v>
      </c>
      <c r="L2334" s="7" cm="1">
        <f t="array" ref="L2334">SUMPRODUCT(("SUP_WODBIO"=[1]OUT_SyntheticFuels!$C$4:$C$1000)*1,("var_ncap"=[1]OUT_SyntheticFuels!$B$4:$B$1000)*1,[1]OUT_SyntheticFuels!K$4:K$1000)</f>
        <v>3.4099796772037203E-5</v>
      </c>
      <c r="M2334" s="7" cm="1">
        <f t="array" ref="M2334">SUMPRODUCT(("SUP_WODBIO"=[1]OUT_SyntheticFuels!$C$4:$C$1000)*1,("var_ncap"=[1]OUT_SyntheticFuels!$B$4:$B$1000)*1,[1]OUT_SyntheticFuels!L$4:L$1000)</f>
        <v>4.9600064766355202E-5</v>
      </c>
      <c r="N2334" s="7" cm="1">
        <f t="array" ref="N2334">SUMPRODUCT(("SUP_WODBIO"=[1]OUT_SyntheticFuels!$C$4:$C$1000)*1,("var_ncap"=[1]OUT_SyntheticFuels!$B$4:$B$1000)*1,[1]OUT_SyntheticFuels!M$4:M$1000)</f>
        <v>3.5035825110960899E-6</v>
      </c>
      <c r="O2334" s="7" cm="1">
        <f t="array" ref="O2334">SUMPRODUCT(("SUP_WODBIO"=[1]OUT_SyntheticFuels!$C$4:$C$1000)*1,("var_ncap"=[1]OUT_SyntheticFuels!$B$4:$B$1000)*1,[1]OUT_SyntheticFuels!N$4:N$1000)</f>
        <v>8.1107276011806897E-5</v>
      </c>
      <c r="P2334" s="7" cm="1">
        <f t="array" ref="P2334">SUMPRODUCT(("SUP_WODBIO"=[1]OUT_SyntheticFuels!$C$4:$C$1000)*1,("var_ncap"=[1]OUT_SyntheticFuels!$B$4:$B$1000)*1,[1]OUT_SyntheticFuels!O$4:O$1000)</f>
        <v>1.25863315317096E-5</v>
      </c>
      <c r="Q2334" s="7" cm="1">
        <f t="array" ref="Q2334">SUMPRODUCT(("SUP_WODBIO"=[1]OUT_SyntheticFuels!$C$4:$C$1000)*1,("var_ncap"=[1]OUT_SyntheticFuels!$B$4:$B$1000)*1,[1]OUT_SyntheticFuels!P$4:P$1000)</f>
        <v>2.03824251355042E-4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M2335" s="7" cm="1">
        <f t="array" ref="M2335">SUMPRODUCT(("SUP_WODBIOCCS"=[1]OUT_SyntheticFuels!$C$4:$C$1000)*1,("var_ncap"=[1]OUT_SyntheticFuels!$B$4:$B$1000)*1,[1]OUT_SyntheticFuels!L$4:L$1000)</f>
        <v>0</v>
      </c>
      <c r="N2335" s="7" cm="1">
        <f t="array" ref="N2335">SUMPRODUCT(("SUP_WODBIOCCS"=[1]OUT_SyntheticFuels!$C$4:$C$1000)*1,("var_ncap"=[1]OUT_SyntheticFuels!$B$4:$B$1000)*1,[1]OUT_SyntheticFuels!M$4:M$1000)</f>
        <v>0</v>
      </c>
      <c r="O2335" s="7" cm="1">
        <f t="array" ref="O2335">SUMPRODUCT(("SUP_WODBIOCCS"=[1]OUT_SyntheticFuels!$C$4:$C$1000)*1,("var_ncap"=[1]OUT_SyntheticFuels!$B$4:$B$1000)*1,[1]OUT_SyntheticFuels!N$4:N$1000)</f>
        <v>0</v>
      </c>
      <c r="P2335" s="7" cm="1">
        <f t="array" ref="P2335">SUMPRODUCT(("SUP_WODBIOCCS"=[1]OUT_SyntheticFuels!$C$4:$C$1000)*1,("var_ncap"=[1]OUT_SyntheticFuels!$B$4:$B$1000)*1,[1]OUT_SyntheticFuels!O$4:O$1000)</f>
        <v>0</v>
      </c>
      <c r="Q2335" s="7" cm="1">
        <f t="array" ref="Q2335">SUMPRODUCT(("SUP_WODBIOCCS"=[1]OUT_SyntheticFuels!$C$4:$C$1000)*1,("var_ncap"=[1]OUT_SyntheticFuels!$B$4:$B$1000)*1,[1]OUT_SyntheticFuels!P$4:P$1000)</f>
        <v>0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1.4282102003421299E-2</v>
      </c>
      <c r="G2336" s="7" cm="1">
        <f t="array" ref="G2336">SUMPRODUCT(("SUP_BIONGA"=[1]OUT_SyntheticFuels!$C$4:$C$1000)*1,("var_ncap"=[1]OUT_SyntheticFuels!$B$4:$B$1000)*1,[1]OUT_SyntheticFuels!F$4:F$1000)</f>
        <v>7.1809770289378197E-2</v>
      </c>
      <c r="H2336" s="7" cm="1">
        <f t="array" ref="H2336">SUMPRODUCT(("SUP_BIONGA"=[1]OUT_SyntheticFuels!$C$4:$C$1000)*1,("var_ncap"=[1]OUT_SyntheticFuels!$B$4:$B$1000)*1,[1]OUT_SyntheticFuels!G$4:G$1000)</f>
        <v>7.6641755340755501E-7</v>
      </c>
      <c r="I2336" s="7" cm="1">
        <f t="array" ref="I2336">SUMPRODUCT(("SUP_BIONGA"=[1]OUT_SyntheticFuels!$C$4:$C$1000)*1,("var_ncap"=[1]OUT_SyntheticFuels!$B$4:$B$1000)*1,[1]OUT_SyntheticFuels!H$4:H$1000)</f>
        <v>8.9218407214439004E-7</v>
      </c>
      <c r="J2336" s="7" cm="1">
        <f t="array" ref="J2336">SUMPRODUCT(("SUP_BIONGA"=[1]OUT_SyntheticFuels!$C$4:$C$1000)*1,("var_ncap"=[1]OUT_SyntheticFuels!$B$4:$B$1000)*1,[1]OUT_SyntheticFuels!I$4:I$1000)</f>
        <v>1.32032324934644E-2</v>
      </c>
      <c r="K2336" s="7" cm="1">
        <f t="array" ref="K2336">SUMPRODUCT(("SUP_BIONGA"=[1]OUT_SyntheticFuels!$C$4:$C$1000)*1,("var_ncap"=[1]OUT_SyntheticFuels!$B$4:$B$1000)*1,[1]OUT_SyntheticFuels!J$4:J$1000)</f>
        <v>4.0338693347275002E-2</v>
      </c>
      <c r="L2336" s="7" cm="1">
        <f t="array" ref="L2336">SUMPRODUCT(("SUP_BIONGA"=[1]OUT_SyntheticFuels!$C$4:$C$1000)*1,("var_ncap"=[1]OUT_SyntheticFuels!$B$4:$B$1000)*1,[1]OUT_SyntheticFuels!K$4:K$1000)</f>
        <v>5.0069071728510002E-2</v>
      </c>
      <c r="M2336" s="7" cm="1">
        <f t="array" ref="M2336">SUMPRODUCT(("SUP_BIONGA"=[1]OUT_SyntheticFuels!$C$4:$C$1000)*1,("var_ncap"=[1]OUT_SyntheticFuels!$B$4:$B$1000)*1,[1]OUT_SyntheticFuels!L$4:L$1000)</f>
        <v>1.19971361449559E-4</v>
      </c>
      <c r="N2336" s="7" cm="1">
        <f t="array" ref="N2336">SUMPRODUCT(("SUP_BIONGA"=[1]OUT_SyntheticFuels!$C$4:$C$1000)*1,("var_ncap"=[1]OUT_SyntheticFuels!$B$4:$B$1000)*1,[1]OUT_SyntheticFuels!M$4:M$1000)</f>
        <v>1.4530881500252399E-2</v>
      </c>
      <c r="O2336" s="7" cm="1">
        <f t="array" ref="O2336">SUMPRODUCT(("SUP_BIONGA"=[1]OUT_SyntheticFuels!$C$4:$C$1000)*1,("var_ncap"=[1]OUT_SyntheticFuels!$B$4:$B$1000)*1,[1]OUT_SyntheticFuels!N$4:N$1000)</f>
        <v>3.9070722846253299E-2</v>
      </c>
      <c r="P2336" s="7" cm="1">
        <f t="array" ref="P2336">SUMPRODUCT(("SUP_BIONGA"=[1]OUT_SyntheticFuels!$C$4:$C$1000)*1,("var_ncap"=[1]OUT_SyntheticFuels!$B$4:$B$1000)*1,[1]OUT_SyntheticFuels!O$4:O$1000)</f>
        <v>5.0066112024425201E-2</v>
      </c>
      <c r="Q2336" s="7" cm="1">
        <f t="array" ref="Q2336">SUMPRODUCT(("SUP_BIONGA"=[1]OUT_SyntheticFuels!$C$4:$C$1000)*1,("var_ncap"=[1]OUT_SyntheticFuels!$B$4:$B$1000)*1,[1]OUT_SyntheticFuels!P$4:P$1000)</f>
        <v>4.2340200085970599E-4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0.16194241323837899</v>
      </c>
      <c r="G2337" s="7" cm="1">
        <f t="array" ref="G2337">SUMPRODUCT(("CT_CWODPLT"=[1]OUT_SyntheticFuels!$C$4:$C$1000)*1,("var_ncap"=[1]OUT_SyntheticFuels!$B$4:$B$1000)*1,[1]OUT_SyntheticFuels!F$4:F$1000)</f>
        <v>5.0521319665400501E-2</v>
      </c>
      <c r="H2337" s="7" cm="1">
        <f t="array" ref="H2337">SUMPRODUCT(("CT_CWODPLT"=[1]OUT_SyntheticFuels!$C$4:$C$1000)*1,("var_ncap"=[1]OUT_SyntheticFuels!$B$4:$B$1000)*1,[1]OUT_SyntheticFuels!G$4:G$1000)</f>
        <v>8.3795244419399898E-6</v>
      </c>
      <c r="I2337" s="7" cm="1">
        <f t="array" ref="I2337">SUMPRODUCT(("CT_CWODPLT"=[1]OUT_SyntheticFuels!$C$4:$C$1000)*1,("var_ncap"=[1]OUT_SyntheticFuels!$B$4:$B$1000)*1,[1]OUT_SyntheticFuels!H$4:H$1000)</f>
        <v>1.0300762701683701E-3</v>
      </c>
      <c r="J2337" s="7" cm="1">
        <f t="array" ref="J2337">SUMPRODUCT(("CT_CWODPLT"=[1]OUT_SyntheticFuels!$C$4:$C$1000)*1,("var_ncap"=[1]OUT_SyntheticFuels!$B$4:$B$1000)*1,[1]OUT_SyntheticFuels!I$4:I$1000)</f>
        <v>0.16935694028430601</v>
      </c>
      <c r="K2337" s="7" cm="1">
        <f t="array" ref="K2337">SUMPRODUCT(("CT_CWODPLT"=[1]OUT_SyntheticFuels!$C$4:$C$1000)*1,("var_ncap"=[1]OUT_SyntheticFuels!$B$4:$B$1000)*1,[1]OUT_SyntheticFuels!J$4:J$1000)</f>
        <v>0.19584974022617599</v>
      </c>
      <c r="L2337" s="7" cm="1">
        <f t="array" ref="L2337">SUMPRODUCT(("CT_CWODPLT"=[1]OUT_SyntheticFuels!$C$4:$C$1000)*1,("var_ncap"=[1]OUT_SyntheticFuels!$B$4:$B$1000)*1,[1]OUT_SyntheticFuels!K$4:K$1000)</f>
        <v>9.8196718951379006E-2</v>
      </c>
      <c r="M2337" s="7" cm="1">
        <f t="array" ref="M2337">SUMPRODUCT(("CT_CWODPLT"=[1]OUT_SyntheticFuels!$C$4:$C$1000)*1,("var_ncap"=[1]OUT_SyntheticFuels!$B$4:$B$1000)*1,[1]OUT_SyntheticFuels!L$4:L$1000)</f>
        <v>7.5931929152528096E-3</v>
      </c>
      <c r="N2337" s="7" cm="1">
        <f t="array" ref="N2337">SUMPRODUCT(("CT_CWODPLT"=[1]OUT_SyntheticFuels!$C$4:$C$1000)*1,("var_ncap"=[1]OUT_SyntheticFuels!$B$4:$B$1000)*1,[1]OUT_SyntheticFuels!M$4:M$1000)</f>
        <v>0.14246894312387001</v>
      </c>
      <c r="O2337" s="7" cm="1">
        <f t="array" ref="O2337">SUMPRODUCT(("CT_CWODPLT"=[1]OUT_SyntheticFuels!$C$4:$C$1000)*1,("var_ncap"=[1]OUT_SyntheticFuels!$B$4:$B$1000)*1,[1]OUT_SyntheticFuels!N$4:N$1000)</f>
        <v>0.22227835623485701</v>
      </c>
      <c r="P2337" s="7" cm="1">
        <f t="array" ref="P2337">SUMPRODUCT(("CT_CWODPLT"=[1]OUT_SyntheticFuels!$C$4:$C$1000)*1,("var_ncap"=[1]OUT_SyntheticFuels!$B$4:$B$1000)*1,[1]OUT_SyntheticFuels!O$4:O$1000)</f>
        <v>9.2494120489374193E-2</v>
      </c>
      <c r="Q2337" s="7" cm="1">
        <f t="array" ref="Q2337">SUMPRODUCT(("CT_CWODPLT"=[1]OUT_SyntheticFuels!$C$4:$C$1000)*1,("var_ncap"=[1]OUT_SyntheticFuels!$B$4:$B$1000)*1,[1]OUT_SyntheticFuels!P$4:P$1000)</f>
        <v>4.3546494066664E-4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1.0744735048355401E-6</v>
      </c>
      <c r="J2338" s="7" cm="1">
        <f t="array" ref="J2338">SUMPRODUCT(("SUP_H2NGA"=[1]OUT_SyntheticFuels!$C$4:$C$1000)*1,("var_ncap"=[1]OUT_SyntheticFuels!$B$4:$B$1000)*1,[1]OUT_SyntheticFuels!I$4:I$1000)</f>
        <v>2.6614276912032399E-6</v>
      </c>
      <c r="K2338" s="7" cm="1">
        <f t="array" ref="K2338">SUMPRODUCT(("SUP_H2NGA"=[1]OUT_SyntheticFuels!$C$4:$C$1000)*1,("var_ncap"=[1]OUT_SyntheticFuels!$B$4:$B$1000)*1,[1]OUT_SyntheticFuels!J$4:J$1000)</f>
        <v>2.8534939395845599E-6</v>
      </c>
      <c r="L2338" s="7" cm="1">
        <f t="array" ref="L2338">SUMPRODUCT(("SUP_H2NGA"=[1]OUT_SyntheticFuels!$C$4:$C$1000)*1,("var_ncap"=[1]OUT_SyntheticFuels!$B$4:$B$1000)*1,[1]OUT_SyntheticFuels!K$4:K$1000)</f>
        <v>4.0185218926721502E-6</v>
      </c>
      <c r="M2338" s="7" cm="1">
        <f t="array" ref="M2338">SUMPRODUCT(("SUP_H2NGA"=[1]OUT_SyntheticFuels!$C$4:$C$1000)*1,("var_ncap"=[1]OUT_SyntheticFuels!$B$4:$B$1000)*1,[1]OUT_SyntheticFuels!L$4:L$1000)</f>
        <v>4.4637732752505304E-6</v>
      </c>
      <c r="N2338" s="7" cm="1">
        <f t="array" ref="N2338">SUMPRODUCT(("SUP_H2NGA"=[1]OUT_SyntheticFuels!$C$4:$C$1000)*1,("var_ncap"=[1]OUT_SyntheticFuels!$B$4:$B$1000)*1,[1]OUT_SyntheticFuels!M$4:M$1000)</f>
        <v>3.56401422307725E-6</v>
      </c>
      <c r="O2338" s="7" cm="1">
        <f t="array" ref="O2338">SUMPRODUCT(("SUP_H2NGA"=[1]OUT_SyntheticFuels!$C$4:$C$1000)*1,("var_ncap"=[1]OUT_SyntheticFuels!$B$4:$B$1000)*1,[1]OUT_SyntheticFuels!N$4:N$1000)</f>
        <v>2.8506368656263801E-6</v>
      </c>
      <c r="P2338" s="7" cm="1">
        <f t="array" ref="P2338">SUMPRODUCT(("SUP_H2NGA"=[1]OUT_SyntheticFuels!$C$4:$C$1000)*1,("var_ncap"=[1]OUT_SyntheticFuels!$B$4:$B$1000)*1,[1]OUT_SyntheticFuels!O$4:O$1000)</f>
        <v>3.5306731784593898E-6</v>
      </c>
      <c r="Q2338" s="7" cm="1">
        <f t="array" ref="Q2338">SUMPRODUCT(("SUP_H2NGA"=[1]OUT_SyntheticFuels!$C$4:$C$1000)*1,("var_ncap"=[1]OUT_SyntheticFuels!$B$4:$B$1000)*1,[1]OUT_SyntheticFuels!P$4:P$1000)</f>
        <v>1.0758731808550999E-5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1.4044201671191799E-6</v>
      </c>
      <c r="J2339" s="7" cm="1">
        <f t="array" ref="J2339">SUMPRODUCT(("SUP_H2DSL"=[1]OUT_SyntheticFuels!$C$4:$C$1000)*1,("var_ncap"=[1]OUT_SyntheticFuels!$B$4:$B$1000)*1,[1]OUT_SyntheticFuels!I$4:I$1000)</f>
        <v>2.94856251903387E-6</v>
      </c>
      <c r="K2339" s="7" cm="1">
        <f t="array" ref="K2339">SUMPRODUCT(("SUP_H2DSL"=[1]OUT_SyntheticFuels!$C$4:$C$1000)*1,("var_ncap"=[1]OUT_SyntheticFuels!$B$4:$B$1000)*1,[1]OUT_SyntheticFuels!J$4:J$1000)</f>
        <v>3.74782189834362E-6</v>
      </c>
      <c r="L2339" s="7" cm="1">
        <f t="array" ref="L2339">SUMPRODUCT(("SUP_H2DSL"=[1]OUT_SyntheticFuels!$C$4:$C$1000)*1,("var_ncap"=[1]OUT_SyntheticFuels!$B$4:$B$1000)*1,[1]OUT_SyntheticFuels!K$4:K$1000)</f>
        <v>4.0598417795586196E-6</v>
      </c>
      <c r="M2339" s="7" cm="1">
        <f t="array" ref="M2339">SUMPRODUCT(("SUP_H2DSL"=[1]OUT_SyntheticFuels!$C$4:$C$1000)*1,("var_ncap"=[1]OUT_SyntheticFuels!$B$4:$B$1000)*1,[1]OUT_SyntheticFuels!L$4:L$1000)</f>
        <v>5.0166259520135302E-6</v>
      </c>
      <c r="N2339" s="7" cm="1">
        <f t="array" ref="N2339">SUMPRODUCT(("SUP_H2DSL"=[1]OUT_SyntheticFuels!$C$4:$C$1000)*1,("var_ncap"=[1]OUT_SyntheticFuels!$B$4:$B$1000)*1,[1]OUT_SyntheticFuels!M$4:M$1000)</f>
        <v>4.1688868329266402E-6</v>
      </c>
      <c r="O2339" s="7" cm="1">
        <f t="array" ref="O2339">SUMPRODUCT(("SUP_H2DSL"=[1]OUT_SyntheticFuels!$C$4:$C$1000)*1,("var_ncap"=[1]OUT_SyntheticFuels!$B$4:$B$1000)*1,[1]OUT_SyntheticFuels!N$4:N$1000)</f>
        <v>4.0284414273011802E-6</v>
      </c>
      <c r="P2339" s="7" cm="1">
        <f t="array" ref="P2339">SUMPRODUCT(("SUP_H2DSL"=[1]OUT_SyntheticFuels!$C$4:$C$1000)*1,("var_ncap"=[1]OUT_SyntheticFuels!$B$4:$B$1000)*1,[1]OUT_SyntheticFuels!O$4:O$1000)</f>
        <v>5.0694566799597701E-6</v>
      </c>
      <c r="Q2339" s="7" cm="1">
        <f t="array" ref="Q2339">SUMPRODUCT(("SUP_H2DSL"=[1]OUT_SyntheticFuels!$C$4:$C$1000)*1,("var_ncap"=[1]OUT_SyntheticFuels!$B$4:$B$1000)*1,[1]OUT_SyntheticFuels!P$4:P$1000)</f>
        <v>1.6650966121349901E-5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1.23768450295538E-6</v>
      </c>
      <c r="J2340" s="7" cm="1">
        <f t="array" ref="J2340">SUMPRODUCT(("SUP_H2GSL"=[1]OUT_SyntheticFuels!$C$4:$C$1000)*1,("var_ncap"=[1]OUT_SyntheticFuels!$B$4:$B$1000)*1,[1]OUT_SyntheticFuels!I$4:I$1000)</f>
        <v>2.66231329702789E-6</v>
      </c>
      <c r="K2340" s="7" cm="1">
        <f t="array" ref="K2340">SUMPRODUCT(("SUP_H2GSL"=[1]OUT_SyntheticFuels!$C$4:$C$1000)*1,("var_ncap"=[1]OUT_SyntheticFuels!$B$4:$B$1000)*1,[1]OUT_SyntheticFuels!J$4:J$1000)</f>
        <v>3.2597122405639201E-6</v>
      </c>
      <c r="L2340" s="7" cm="1">
        <f t="array" ref="L2340">SUMPRODUCT(("SUP_H2GSL"=[1]OUT_SyntheticFuels!$C$4:$C$1000)*1,("var_ncap"=[1]OUT_SyntheticFuels!$B$4:$B$1000)*1,[1]OUT_SyntheticFuels!K$4:K$1000)</f>
        <v>3.6721695035208399E-6</v>
      </c>
      <c r="M2340" s="7" cm="1">
        <f t="array" ref="M2340">SUMPRODUCT(("SUP_H2GSL"=[1]OUT_SyntheticFuels!$C$4:$C$1000)*1,("var_ncap"=[1]OUT_SyntheticFuels!$B$4:$B$1000)*1,[1]OUT_SyntheticFuels!L$4:L$1000)</f>
        <v>4.7658486674436299E-6</v>
      </c>
      <c r="N2340" s="7" cm="1">
        <f t="array" ref="N2340">SUMPRODUCT(("SUP_H2GSL"=[1]OUT_SyntheticFuels!$C$4:$C$1000)*1,("var_ncap"=[1]OUT_SyntheticFuels!$B$4:$B$1000)*1,[1]OUT_SyntheticFuels!M$4:M$1000)</f>
        <v>3.6040129441703901E-6</v>
      </c>
      <c r="O2340" s="7" cm="1">
        <f t="array" ref="O2340">SUMPRODUCT(("SUP_H2GSL"=[1]OUT_SyntheticFuels!$C$4:$C$1000)*1,("var_ncap"=[1]OUT_SyntheticFuels!$B$4:$B$1000)*1,[1]OUT_SyntheticFuels!N$4:N$1000)</f>
        <v>3.6378197399724398E-6</v>
      </c>
      <c r="P2340" s="7" cm="1">
        <f t="array" ref="P2340">SUMPRODUCT(("SUP_H2GSL"=[1]OUT_SyntheticFuels!$C$4:$C$1000)*1,("var_ncap"=[1]OUT_SyntheticFuels!$B$4:$B$1000)*1,[1]OUT_SyntheticFuels!O$4:O$1000)</f>
        <v>4.6042166428739304E-6</v>
      </c>
      <c r="Q2340" s="7" cm="1">
        <f t="array" ref="Q2340">SUMPRODUCT(("SUP_H2GSL"=[1]OUT_SyntheticFuels!$C$4:$C$1000)*1,("var_ncap"=[1]OUT_SyntheticFuels!$B$4:$B$1000)*1,[1]OUT_SyntheticFuels!P$4:P$1000)</f>
        <v>1.51378334565311E-5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695.7528109866621</v>
      </c>
      <c r="D3" s="3">
        <f t="shared" ref="D3:H3" si="0">SUM(D4:D7)</f>
        <v>686.39167283970392</v>
      </c>
      <c r="E3" s="3">
        <f t="shared" si="0"/>
        <v>683.58511412631378</v>
      </c>
      <c r="F3" s="3">
        <f t="shared" si="0"/>
        <v>647.67300150992128</v>
      </c>
      <c r="G3" s="3">
        <f t="shared" si="0"/>
        <v>618.89946560737269</v>
      </c>
      <c r="H3" s="3">
        <f t="shared" si="0"/>
        <v>607.86276801389761</v>
      </c>
    </row>
    <row r="4" spans="2:8" x14ac:dyDescent="0.5">
      <c r="B4" s="23" t="s">
        <v>1727</v>
      </c>
      <c r="C4" s="1">
        <f>'SPS1'!F763</f>
        <v>142.21763436519998</v>
      </c>
      <c r="D4" s="1">
        <f>'SPS1'!G763</f>
        <v>141.13682885359725</v>
      </c>
      <c r="E4" s="1">
        <f>'SPS1'!H763</f>
        <v>142.90507249834479</v>
      </c>
      <c r="F4" s="1">
        <f>'SPS1'!I763</f>
        <v>144.16672377524952</v>
      </c>
      <c r="G4" s="1">
        <f>'SPS1'!J763</f>
        <v>145.38371366364154</v>
      </c>
      <c r="H4" s="1">
        <f>'SPS1'!K763</f>
        <v>146.26476851864763</v>
      </c>
    </row>
    <row r="5" spans="2:8" x14ac:dyDescent="0.5">
      <c r="B5" s="23" t="s">
        <v>1728</v>
      </c>
      <c r="C5" s="1">
        <f>'SPS1'!F882</f>
        <v>140.10116873743704</v>
      </c>
      <c r="D5" s="1">
        <f>'SPS1'!G882</f>
        <v>139.67362445390475</v>
      </c>
      <c r="E5" s="1">
        <f>'SPS1'!H882</f>
        <v>141.59723517012318</v>
      </c>
      <c r="F5" s="1">
        <f>'SPS1'!I882</f>
        <v>139.77275732998302</v>
      </c>
      <c r="G5" s="1">
        <f>'SPS1'!J882</f>
        <v>135.80871917755491</v>
      </c>
      <c r="H5" s="1">
        <f>'SPS1'!K882</f>
        <v>132.4354924726529</v>
      </c>
    </row>
    <row r="6" spans="2:8" x14ac:dyDescent="0.5">
      <c r="B6" s="23" t="s">
        <v>1729</v>
      </c>
      <c r="C6" s="1">
        <f>'SPS1'!F972</f>
        <v>217.22371813418346</v>
      </c>
      <c r="D6" s="1">
        <f>'SPS1'!G972</f>
        <v>218.03873846924284</v>
      </c>
      <c r="E6" s="1">
        <f>'SPS1'!H972</f>
        <v>216.05176605736062</v>
      </c>
      <c r="F6" s="1">
        <f>'SPS1'!I972</f>
        <v>215.26475177030301</v>
      </c>
      <c r="G6" s="1">
        <f>'SPS1'!J972</f>
        <v>213.91800040819638</v>
      </c>
      <c r="H6" s="1">
        <f>'SPS1'!K972</f>
        <v>210.80010623677498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196.21028974984162</v>
      </c>
      <c r="D7" s="1">
        <f>'SPS1'!G1136+'SPS1'!G1315+'SPS1'!G1399+'SPS1'!G1483+'SPS1'!G1490+'SPS1'!G1497+'SPS1'!G1546+'SPS1'!G1593+'SPS1'!G1640</f>
        <v>187.54248106295907</v>
      </c>
      <c r="E7" s="1">
        <f>'SPS1'!H1136+'SPS1'!H1315+'SPS1'!H1399+'SPS1'!H1483+'SPS1'!H1490+'SPS1'!H1497+'SPS1'!H1546+'SPS1'!H1593+'SPS1'!H1640</f>
        <v>183.03104040048518</v>
      </c>
      <c r="F7" s="1">
        <f>'SPS1'!I1136+'SPS1'!I1315+'SPS1'!I1399+'SPS1'!I1483+'SPS1'!I1490+'SPS1'!I1497+'SPS1'!I1546+'SPS1'!I1593+'SPS1'!I1640</f>
        <v>148.46876863438575</v>
      </c>
      <c r="G7" s="1">
        <f>'SPS1'!J1136+'SPS1'!J1315+'SPS1'!J1399+'SPS1'!J1483+'SPS1'!J1490+'SPS1'!J1497+'SPS1'!J1546+'SPS1'!J1593+'SPS1'!J1640</f>
        <v>123.78903235797986</v>
      </c>
      <c r="H7" s="1">
        <f>'SPS1'!K1136+'SPS1'!K1315+'SPS1'!K1399+'SPS1'!K1483+'SPS1'!K1490+'SPS1'!K1497+'SPS1'!K1546+'SPS1'!K1593+'SPS1'!K1640</f>
        <v>118.36240078582209</v>
      </c>
    </row>
    <row r="8" spans="2:8" x14ac:dyDescent="0.5">
      <c r="B8" s="2" t="s">
        <v>1735</v>
      </c>
      <c r="C8" s="3">
        <f>SUM(C9:C12)</f>
        <v>509.60976253271093</v>
      </c>
      <c r="D8" s="3">
        <f t="shared" ref="D8:H8" si="1">SUM(D9:D12)</f>
        <v>500.90117333869836</v>
      </c>
      <c r="E8" s="3">
        <f t="shared" si="1"/>
        <v>507.41519875805017</v>
      </c>
      <c r="F8" s="3">
        <f t="shared" si="1"/>
        <v>543.69196056161979</v>
      </c>
      <c r="G8" s="3">
        <f t="shared" si="1"/>
        <v>506.86666848788462</v>
      </c>
      <c r="H8" s="3">
        <f t="shared" si="1"/>
        <v>437.66538551342393</v>
      </c>
    </row>
    <row r="9" spans="2:8" x14ac:dyDescent="0.5">
      <c r="B9" s="23" t="s">
        <v>1732</v>
      </c>
      <c r="C9" s="1">
        <f>'SPS1'!F291+'SPS1'!F409</f>
        <v>493.58828209183912</v>
      </c>
      <c r="D9" s="1">
        <f>'SPS1'!G291+'SPS1'!G409</f>
        <v>476.70424460930047</v>
      </c>
      <c r="E9" s="1">
        <f>'SPS1'!H291+'SPS1'!H409</f>
        <v>483.444825753749</v>
      </c>
      <c r="F9" s="1">
        <f>'SPS1'!I291+'SPS1'!I409</f>
        <v>521.22098706255815</v>
      </c>
      <c r="G9" s="1">
        <f>'SPS1'!J291+'SPS1'!J409</f>
        <v>484.37470499596225</v>
      </c>
      <c r="H9" s="1">
        <f>'SPS1'!K291+'SPS1'!K409</f>
        <v>415.42088029684612</v>
      </c>
    </row>
    <row r="10" spans="2:8" x14ac:dyDescent="0.5">
      <c r="B10" s="23" t="s">
        <v>1733</v>
      </c>
      <c r="C10" s="1">
        <f>'SPS1'!F590+'SPS1'!F604+'SPS1'!F644</f>
        <v>16.016024304471941</v>
      </c>
      <c r="D10" s="1">
        <f>'SPS1'!G590+'SPS1'!G604+'SPS1'!G644</f>
        <v>24.188836577469715</v>
      </c>
      <c r="E10" s="1">
        <f>'SPS1'!H590+'SPS1'!H604+'SPS1'!H644</f>
        <v>23.962336305022443</v>
      </c>
      <c r="F10" s="1">
        <f>'SPS1'!I590+'SPS1'!I604+'SPS1'!I644</f>
        <v>22.44832085342831</v>
      </c>
      <c r="G10" s="1">
        <f>'SPS1'!J590+'SPS1'!J604+'SPS1'!J644</f>
        <v>22.427673295472509</v>
      </c>
      <c r="H10" s="1">
        <f>'SPS1'!K590+'SPS1'!K604+'SPS1'!K644</f>
        <v>22.15633034963766</v>
      </c>
    </row>
    <row r="11" spans="2:8" x14ac:dyDescent="0.5">
      <c r="B11" s="23" t="s">
        <v>1731</v>
      </c>
      <c r="C11" s="1">
        <f>'SPS1'!F679</f>
        <v>5.4561363998512106E-3</v>
      </c>
      <c r="D11" s="1">
        <f>'SPS1'!G679</f>
        <v>8.0921519281723642E-3</v>
      </c>
      <c r="E11" s="1">
        <f>'SPS1'!H679</f>
        <v>8.0366992786845299E-3</v>
      </c>
      <c r="F11" s="1">
        <f>'SPS1'!I679</f>
        <v>2.2652645633345979E-2</v>
      </c>
      <c r="G11" s="1">
        <f>'SPS1'!J679</f>
        <v>6.429019644988529E-2</v>
      </c>
      <c r="H11" s="1">
        <f>'SPS1'!K679</f>
        <v>8.8174866940139401E-2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0</v>
      </c>
    </row>
    <row r="13" spans="2:8" x14ac:dyDescent="0.5">
      <c r="B13" s="2" t="s">
        <v>1736</v>
      </c>
      <c r="C13" s="3">
        <f>'SPS1'!F2+'SPS1'!F20-'SPS1'!F57</f>
        <v>962.55410286703341</v>
      </c>
      <c r="D13" s="3">
        <f>'SPS1'!G2+'SPS1'!G20-'SPS1'!G57</f>
        <v>962.29966746012587</v>
      </c>
      <c r="E13" s="3">
        <f>'SPS1'!H2+'SPS1'!H20-'SPS1'!H57</f>
        <v>923.98324631752848</v>
      </c>
      <c r="F13" s="3">
        <f>'SPS1'!I2+'SPS1'!I20-'SPS1'!I57</f>
        <v>897.94494673326506</v>
      </c>
      <c r="G13" s="3">
        <f>'SPS1'!J2+'SPS1'!J20-'SPS1'!J57</f>
        <v>836.51516293593227</v>
      </c>
      <c r="H13" s="3">
        <f>'SPS1'!K2+'SPS1'!K20-'SPS1'!K57</f>
        <v>775.77602797540897</v>
      </c>
    </row>
    <row r="14" spans="2:8" x14ac:dyDescent="0.5">
      <c r="B14" s="23" t="s">
        <v>1737</v>
      </c>
      <c r="C14" s="1">
        <f>'SPS1'!F2</f>
        <v>300.03695977268177</v>
      </c>
      <c r="D14" s="1">
        <f>'SPS1'!G2</f>
        <v>295.38077629065185</v>
      </c>
      <c r="E14" s="1">
        <f>'SPS1'!H2</f>
        <v>330.90952639291908</v>
      </c>
      <c r="F14" s="1">
        <f>'SPS1'!I2</f>
        <v>364.87658851907787</v>
      </c>
      <c r="G14" s="1">
        <f>'SPS1'!J2</f>
        <v>376.01258586900428</v>
      </c>
      <c r="H14" s="1">
        <f>'SPS1'!K2</f>
        <v>382.01449586321121</v>
      </c>
    </row>
    <row r="15" spans="2:8" x14ac:dyDescent="0.5">
      <c r="B15" s="23" t="s">
        <v>19</v>
      </c>
      <c r="C15" s="1">
        <f>'SPS1'!F20</f>
        <v>779.68714978665957</v>
      </c>
      <c r="D15" s="1">
        <f>'SPS1'!G20</f>
        <v>702.72461065140317</v>
      </c>
      <c r="E15" s="1">
        <f>'SPS1'!H20</f>
        <v>657.50723748305961</v>
      </c>
      <c r="F15" s="1">
        <f>'SPS1'!I20</f>
        <v>613.85392180476038</v>
      </c>
      <c r="G15" s="1">
        <f>'SPS1'!J20</f>
        <v>526.04674785226632</v>
      </c>
      <c r="H15" s="1">
        <f>'SPS1'!K20</f>
        <v>437.01568826558719</v>
      </c>
    </row>
    <row r="16" spans="2:8" x14ac:dyDescent="0.5">
      <c r="B16" s="23" t="s">
        <v>24</v>
      </c>
      <c r="C16" s="1">
        <f>'SPS1'!F57</f>
        <v>117.17000669230794</v>
      </c>
      <c r="D16" s="1">
        <f>'SPS1'!G57</f>
        <v>35.805719481929195</v>
      </c>
      <c r="E16" s="1">
        <f>'SPS1'!H57</f>
        <v>64.433517558450092</v>
      </c>
      <c r="F16" s="1">
        <f>'SPS1'!I57</f>
        <v>80.785563590573176</v>
      </c>
      <c r="G16" s="1">
        <f>'SPS1'!J57</f>
        <v>65.544170785338324</v>
      </c>
      <c r="H16" s="1">
        <f>'SPS1'!K57</f>
        <v>43.254156153389481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2026-03-24T10:30:11Z</dcterms:modified>
</cp:coreProperties>
</file>